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amik\Desktop\"/>
    </mc:Choice>
  </mc:AlternateContent>
  <xr:revisionPtr revIDLastSave="0" documentId="13_ncr:1_{E545CDD3-3223-4AF2-A998-38FECC7A7879}" xr6:coauthVersionLast="36" xr6:coauthVersionMax="36" xr10:uidLastSave="{00000000-0000-0000-0000-000000000000}"/>
  <bookViews>
    <workbookView xWindow="0" yWindow="0" windowWidth="19200" windowHeight="7960" xr2:uid="{00000000-000D-0000-FFFF-FFFF00000000}"/>
  </bookViews>
  <sheets>
    <sheet name="Sprawozdanie" sheetId="1" r:id="rId1"/>
    <sheet name="Wyciąg ze sprawozdania" sheetId="9" r:id="rId2"/>
    <sheet name="Arkusz7" sheetId="8" state="hidden" r:id="rId3"/>
    <sheet name="Arkusz6" sheetId="7" state="hidden" r:id="rId4"/>
    <sheet name="Arkusz2" sheetId="5" state="hidden" r:id="rId5"/>
    <sheet name="Arkusz4" sheetId="4" state="hidden" r:id="rId6"/>
    <sheet name="Arkusz5" sheetId="6" state="hidden" r:id="rId7"/>
    <sheet name="dane organów" sheetId="2" state="hidden" r:id="rId8"/>
    <sheet name="Arkusz3" sheetId="3" state="hidden" r:id="rId9"/>
  </sheets>
  <definedNames>
    <definedName name="_xlnm._FilterDatabase" localSheetId="5" hidden="1">Arkusz4!$R$1:$S$60</definedName>
  </definedNames>
  <calcPr calcId="191029"/>
  <customWorkbookViews>
    <customWorkbookView name="SPRAWOZDANIE" guid="{1A2507CC-498A-41B9-A709-09C0C2322351}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5" i="1" l="1"/>
  <c r="KA6" i="9" l="1"/>
  <c r="JV6" i="9"/>
  <c r="JQ6" i="9"/>
  <c r="JZ6" i="9"/>
  <c r="JU6" i="9"/>
  <c r="JP6" i="9"/>
  <c r="JY6" i="9"/>
  <c r="JT6" i="9"/>
  <c r="JO6" i="9"/>
  <c r="JX6" i="9"/>
  <c r="JS6" i="9"/>
  <c r="JN6" i="9"/>
  <c r="JJ6" i="9"/>
  <c r="JK6" i="9" s="1"/>
  <c r="JH6" i="9"/>
  <c r="JI6" i="9" s="1"/>
  <c r="JF6" i="9"/>
  <c r="JG6" i="9" s="1"/>
  <c r="JD6" i="9"/>
  <c r="JE6" i="9" s="1"/>
  <c r="ID6" i="9"/>
  <c r="IW6" i="9" s="1"/>
  <c r="IC6" i="9"/>
  <c r="IO6" i="9" s="1"/>
  <c r="IB6" i="9"/>
  <c r="IU6" i="9" s="1"/>
  <c r="IA6" i="9"/>
  <c r="IY6" i="9" s="1"/>
  <c r="HL6" i="9"/>
  <c r="HM6" i="9" s="1"/>
  <c r="HG6" i="9"/>
  <c r="HH6" i="9" s="1"/>
  <c r="HB6" i="9"/>
  <c r="HC6" i="9" s="1"/>
  <c r="GW6" i="9"/>
  <c r="GX6" i="9" s="1"/>
  <c r="FZ6" i="9"/>
  <c r="GA6" i="9" s="1"/>
  <c r="FC6" i="9"/>
  <c r="FD6" i="9" s="1"/>
  <c r="EF6" i="9"/>
  <c r="EG6" i="9" s="1"/>
  <c r="DI6" i="9"/>
  <c r="DJ6" i="9" s="1"/>
  <c r="CL6" i="9"/>
  <c r="CM6" i="9" s="1"/>
  <c r="BO6" i="9"/>
  <c r="BP6" i="9" s="1"/>
  <c r="AR6" i="9"/>
  <c r="AS6" i="9" s="1"/>
  <c r="FU6" i="9"/>
  <c r="FV6" i="9" s="1"/>
  <c r="EX6" i="9"/>
  <c r="EY6" i="9" s="1"/>
  <c r="EA6" i="9"/>
  <c r="EB6" i="9" s="1"/>
  <c r="DD6" i="9"/>
  <c r="DE6" i="9" s="1"/>
  <c r="CG6" i="9"/>
  <c r="CH6" i="9" s="1"/>
  <c r="BJ6" i="9"/>
  <c r="BK6" i="9" s="1"/>
  <c r="AM6" i="9"/>
  <c r="AN6" i="9" s="1"/>
  <c r="FP6" i="9"/>
  <c r="FQ6" i="9" s="1"/>
  <c r="ES6" i="9"/>
  <c r="ET6" i="9" s="1"/>
  <c r="DV6" i="9"/>
  <c r="DW6" i="9" s="1"/>
  <c r="CY6" i="9"/>
  <c r="CZ6" i="9" s="1"/>
  <c r="CB6" i="9"/>
  <c r="CC6" i="9" s="1"/>
  <c r="BE6" i="9"/>
  <c r="BF6" i="9" s="1"/>
  <c r="AH6" i="9"/>
  <c r="AI6" i="9" s="1"/>
  <c r="FK6" i="9"/>
  <c r="FL6" i="9" s="1"/>
  <c r="EN6" i="9"/>
  <c r="EO6" i="9" s="1"/>
  <c r="DQ6" i="9"/>
  <c r="DR6" i="9" s="1"/>
  <c r="CT6" i="9"/>
  <c r="CU6" i="9" s="1"/>
  <c r="BW6" i="9"/>
  <c r="BX6" i="9" s="1"/>
  <c r="AZ6" i="9"/>
  <c r="BA6" i="9" s="1"/>
  <c r="AC6" i="9"/>
  <c r="AD6" i="9" s="1"/>
  <c r="U6" i="9"/>
  <c r="V6" i="9" s="1"/>
  <c r="P6" i="9"/>
  <c r="Q6" i="9" s="1"/>
  <c r="K6" i="9"/>
  <c r="L6" i="9" s="1"/>
  <c r="F6" i="9"/>
  <c r="G6" i="9" s="1"/>
  <c r="A6" i="9"/>
  <c r="JL6" i="9" l="1"/>
  <c r="JA6" i="9"/>
  <c r="KB6" i="9"/>
  <c r="IH6" i="9"/>
  <c r="IG6" i="9"/>
  <c r="IF6" i="9"/>
  <c r="IR6" i="9" s="1"/>
  <c r="IP6" i="9"/>
  <c r="JB6" i="9"/>
  <c r="IZ6" i="9"/>
  <c r="IJ6" i="9"/>
  <c r="IT6" i="9"/>
  <c r="IX6" i="9" s="1"/>
  <c r="IM6" i="9"/>
  <c r="IL6" i="9"/>
  <c r="IV6" i="9"/>
  <c r="IK6" i="9"/>
  <c r="IE6" i="9"/>
  <c r="IQ6" i="9" s="1"/>
  <c r="GP6" i="9"/>
  <c r="GG6" i="9"/>
  <c r="HP6" i="9"/>
  <c r="GM6" i="9"/>
  <c r="GJ6" i="9"/>
  <c r="EJ6" i="9"/>
  <c r="BS6" i="9"/>
  <c r="DM6" i="9"/>
  <c r="GD6" i="9"/>
  <c r="FG6" i="9"/>
  <c r="CP6" i="9"/>
  <c r="AV6" i="9"/>
  <c r="JR6" i="9"/>
  <c r="JW6" i="9"/>
  <c r="Y6" i="9"/>
  <c r="JC6" i="9" l="1"/>
  <c r="II6" i="9"/>
  <c r="IS6" i="9"/>
  <c r="IN6" i="9"/>
  <c r="GS6" i="9"/>
  <c r="HS6" i="9" s="1"/>
  <c r="HZ6" i="9" s="1"/>
  <c r="JM6" i="9" l="1"/>
  <c r="HU6" i="9" s="1"/>
  <c r="I710" i="1"/>
  <c r="J686" i="1"/>
  <c r="I692" i="1" s="1"/>
  <c r="H686" i="1"/>
  <c r="G692" i="1" s="1"/>
  <c r="I536" i="1"/>
  <c r="J512" i="1"/>
  <c r="I518" i="1" s="1"/>
  <c r="H512" i="1"/>
  <c r="G518" i="1" s="1"/>
  <c r="I362" i="1"/>
  <c r="J338" i="1"/>
  <c r="I344" i="1" s="1"/>
  <c r="H338" i="1"/>
  <c r="G344" i="1" s="1"/>
  <c r="E692" i="1" l="1"/>
  <c r="G693" i="1" s="1"/>
  <c r="E518" i="1"/>
  <c r="G519" i="1" s="1"/>
  <c r="A521" i="1" s="1"/>
  <c r="E344" i="1"/>
  <c r="G345" i="1" s="1"/>
  <c r="A347" i="1" s="1"/>
  <c r="I345" i="1" l="1"/>
  <c r="I519" i="1"/>
  <c r="I693" i="1"/>
  <c r="G13" i="1" l="1"/>
  <c r="G11" i="1"/>
  <c r="B2" i="8" l="1"/>
  <c r="B6" i="9"/>
  <c r="G14" i="1"/>
  <c r="D53" i="6"/>
  <c r="D14" i="6"/>
  <c r="D22" i="6"/>
  <c r="D30" i="6"/>
  <c r="D38" i="6"/>
  <c r="D46" i="6"/>
  <c r="D54" i="6"/>
  <c r="D62" i="6"/>
  <c r="D7" i="6"/>
  <c r="D15" i="6"/>
  <c r="D23" i="6"/>
  <c r="D31" i="6"/>
  <c r="D39" i="6"/>
  <c r="D47" i="6"/>
  <c r="D55" i="6"/>
  <c r="D63" i="6"/>
  <c r="D20" i="6"/>
  <c r="D52" i="6"/>
  <c r="D13" i="6"/>
  <c r="D37" i="6"/>
  <c r="D2" i="6"/>
  <c r="D8" i="6"/>
  <c r="D16" i="6"/>
  <c r="D24" i="6"/>
  <c r="D32" i="6"/>
  <c r="D40" i="6"/>
  <c r="D48" i="6"/>
  <c r="D56" i="6"/>
  <c r="D64" i="6"/>
  <c r="D19" i="6"/>
  <c r="D43" i="6"/>
  <c r="D59" i="6"/>
  <c r="D28" i="6"/>
  <c r="D44" i="6"/>
  <c r="D60" i="6"/>
  <c r="D29" i="6"/>
  <c r="D61" i="6"/>
  <c r="D9" i="6"/>
  <c r="D17" i="6"/>
  <c r="D25" i="6"/>
  <c r="D33" i="6"/>
  <c r="D41" i="6"/>
  <c r="D49" i="6"/>
  <c r="D57" i="6"/>
  <c r="D3" i="6"/>
  <c r="D10" i="6"/>
  <c r="D18" i="6"/>
  <c r="D26" i="6"/>
  <c r="D34" i="6"/>
  <c r="D42" i="6"/>
  <c r="D50" i="6"/>
  <c r="D58" i="6"/>
  <c r="D4" i="6"/>
  <c r="D11" i="6"/>
  <c r="D27" i="6"/>
  <c r="D35" i="6"/>
  <c r="D51" i="6"/>
  <c r="D5" i="6"/>
  <c r="D12" i="6"/>
  <c r="D36" i="6"/>
  <c r="D6" i="6"/>
  <c r="D21" i="6"/>
  <c r="D45" i="6"/>
  <c r="AG35" i="5"/>
  <c r="AG34" i="5"/>
  <c r="U35" i="5"/>
  <c r="U34" i="5"/>
  <c r="AG32" i="5"/>
  <c r="AF31" i="5"/>
  <c r="U32" i="5"/>
  <c r="T31" i="5"/>
  <c r="E3" i="6" l="1"/>
  <c r="E5" i="6"/>
  <c r="E4" i="6"/>
  <c r="E2" i="6"/>
  <c r="AH21" i="5"/>
  <c r="AF21" i="5"/>
  <c r="AE1" i="5"/>
  <c r="V21" i="5"/>
  <c r="T21" i="5"/>
  <c r="S1" i="5"/>
  <c r="G1" i="5"/>
  <c r="G17" i="5"/>
  <c r="G16" i="5"/>
  <c r="G15" i="5"/>
  <c r="G12" i="5"/>
  <c r="G5" i="5"/>
  <c r="AG27" i="5"/>
  <c r="AE27" i="5"/>
  <c r="I189" i="1"/>
  <c r="G4" i="6" l="1"/>
  <c r="H4" i="6"/>
  <c r="F373" i="1" s="1"/>
  <c r="H5" i="6"/>
  <c r="F547" i="1" s="1"/>
  <c r="G5" i="6"/>
  <c r="G6" i="5"/>
  <c r="G9" i="5"/>
  <c r="AC27" i="5"/>
  <c r="AG28" i="5" s="1"/>
  <c r="H165" i="1"/>
  <c r="G171" i="1" s="1"/>
  <c r="G17" i="1" s="1"/>
  <c r="HX6" i="9" s="1"/>
  <c r="J165" i="1"/>
  <c r="G8" i="5"/>
  <c r="G516" i="1" l="1"/>
  <c r="A522" i="1" s="1"/>
  <c r="I516" i="1"/>
  <c r="I690" i="1"/>
  <c r="G690" i="1"/>
  <c r="A696" i="1" s="1"/>
  <c r="G474" i="1"/>
  <c r="G461" i="1"/>
  <c r="G448" i="1"/>
  <c r="G435" i="1"/>
  <c r="G422" i="1"/>
  <c r="G409" i="1"/>
  <c r="G396" i="1"/>
  <c r="G487" i="1"/>
  <c r="G383" i="1"/>
  <c r="F374" i="1"/>
  <c r="I376" i="1"/>
  <c r="G635" i="1"/>
  <c r="G622" i="1"/>
  <c r="G609" i="1"/>
  <c r="G596" i="1"/>
  <c r="G648" i="1"/>
  <c r="G583" i="1"/>
  <c r="G570" i="1"/>
  <c r="G661" i="1"/>
  <c r="G557" i="1"/>
  <c r="F548" i="1"/>
  <c r="I550" i="1"/>
  <c r="AE28" i="5"/>
  <c r="I171" i="1"/>
  <c r="S27" i="5"/>
  <c r="A684" i="1" l="1"/>
  <c r="F684" i="1" s="1"/>
  <c r="S6" i="9" s="1"/>
  <c r="T6" i="9" s="1"/>
  <c r="R6" i="9" s="1"/>
  <c r="H648" i="1"/>
  <c r="A680" i="1"/>
  <c r="F680" i="1" s="1"/>
  <c r="DG6" i="9" s="1"/>
  <c r="DH6" i="9" s="1"/>
  <c r="DF6" i="9" s="1"/>
  <c r="H596" i="1"/>
  <c r="H396" i="1"/>
  <c r="A504" i="1"/>
  <c r="F504" i="1" s="1"/>
  <c r="BH6" i="9" s="1"/>
  <c r="BI6" i="9" s="1"/>
  <c r="BG6" i="9" s="1"/>
  <c r="H622" i="1"/>
  <c r="A682" i="1"/>
  <c r="F682" i="1" s="1"/>
  <c r="FA6" i="9" s="1"/>
  <c r="FB6" i="9" s="1"/>
  <c r="EZ6" i="9" s="1"/>
  <c r="A505" i="1"/>
  <c r="F505" i="1" s="1"/>
  <c r="CE6" i="9" s="1"/>
  <c r="CF6" i="9" s="1"/>
  <c r="CD6" i="9" s="1"/>
  <c r="H409" i="1"/>
  <c r="A506" i="1"/>
  <c r="F506" i="1" s="1"/>
  <c r="DB6" i="9" s="1"/>
  <c r="DC6" i="9" s="1"/>
  <c r="DA6" i="9" s="1"/>
  <c r="H422" i="1"/>
  <c r="A503" i="1"/>
  <c r="F503" i="1" s="1"/>
  <c r="AK6" i="9" s="1"/>
  <c r="AL6" i="9" s="1"/>
  <c r="H383" i="1"/>
  <c r="A511" i="1"/>
  <c r="F511" i="1" s="1"/>
  <c r="HE6" i="9" s="1"/>
  <c r="HF6" i="9" s="1"/>
  <c r="HD6" i="9" s="1"/>
  <c r="H487" i="1"/>
  <c r="A681" i="1"/>
  <c r="F681" i="1" s="1"/>
  <c r="ED6" i="9" s="1"/>
  <c r="EE6" i="9" s="1"/>
  <c r="EC6" i="9" s="1"/>
  <c r="H609" i="1"/>
  <c r="A677" i="1"/>
  <c r="F677" i="1" s="1"/>
  <c r="AP6" i="9" s="1"/>
  <c r="AQ6" i="9" s="1"/>
  <c r="H557" i="1"/>
  <c r="A683" i="1"/>
  <c r="F683" i="1" s="1"/>
  <c r="FX6" i="9" s="1"/>
  <c r="FY6" i="9" s="1"/>
  <c r="FW6" i="9" s="1"/>
  <c r="H635" i="1"/>
  <c r="A685" i="1"/>
  <c r="F685" i="1" s="1"/>
  <c r="HJ6" i="9" s="1"/>
  <c r="HK6" i="9" s="1"/>
  <c r="HI6" i="9" s="1"/>
  <c r="H661" i="1"/>
  <c r="A507" i="1"/>
  <c r="F507" i="1" s="1"/>
  <c r="DY6" i="9" s="1"/>
  <c r="DZ6" i="9" s="1"/>
  <c r="DX6" i="9" s="1"/>
  <c r="H435" i="1"/>
  <c r="E690" i="1"/>
  <c r="I691" i="1" s="1"/>
  <c r="H570" i="1"/>
  <c r="A678" i="1"/>
  <c r="F678" i="1" s="1"/>
  <c r="BM6" i="9" s="1"/>
  <c r="BN6" i="9" s="1"/>
  <c r="BL6" i="9" s="1"/>
  <c r="A508" i="1"/>
  <c r="F508" i="1" s="1"/>
  <c r="EV6" i="9" s="1"/>
  <c r="EW6" i="9" s="1"/>
  <c r="EU6" i="9" s="1"/>
  <c r="H448" i="1"/>
  <c r="A679" i="1"/>
  <c r="F679" i="1" s="1"/>
  <c r="CJ6" i="9" s="1"/>
  <c r="CK6" i="9" s="1"/>
  <c r="CI6" i="9" s="1"/>
  <c r="H583" i="1"/>
  <c r="E516" i="1"/>
  <c r="I517" i="1" s="1"/>
  <c r="A509" i="1"/>
  <c r="F509" i="1" s="1"/>
  <c r="FS6" i="9" s="1"/>
  <c r="FT6" i="9" s="1"/>
  <c r="FR6" i="9" s="1"/>
  <c r="H461" i="1"/>
  <c r="A510" i="1"/>
  <c r="F510" i="1" s="1"/>
  <c r="N6" i="9" s="1"/>
  <c r="O6" i="9" s="1"/>
  <c r="M6" i="9" s="1"/>
  <c r="H474" i="1"/>
  <c r="G2" i="6"/>
  <c r="U27" i="5"/>
  <c r="Q27" i="5" s="1"/>
  <c r="S28" i="5" s="1"/>
  <c r="E171" i="1"/>
  <c r="G172" i="1" s="1"/>
  <c r="H2" i="6"/>
  <c r="F26" i="1" s="1"/>
  <c r="H3" i="6"/>
  <c r="F199" i="1" s="1"/>
  <c r="G3" i="6"/>
  <c r="AJ6" i="9" l="1"/>
  <c r="GL6" i="9"/>
  <c r="GK6" i="9" s="1"/>
  <c r="AO6" i="9"/>
  <c r="GO6" i="9"/>
  <c r="GN6" i="9" s="1"/>
  <c r="G169" i="1"/>
  <c r="A175" i="1" s="1"/>
  <c r="I169" i="1"/>
  <c r="I342" i="1"/>
  <c r="G342" i="1"/>
  <c r="A348" i="1" s="1"/>
  <c r="G517" i="1"/>
  <c r="I202" i="1"/>
  <c r="G313" i="1"/>
  <c r="G300" i="1"/>
  <c r="G287" i="1"/>
  <c r="G274" i="1"/>
  <c r="G222" i="1"/>
  <c r="G209" i="1"/>
  <c r="G261" i="1"/>
  <c r="G248" i="1"/>
  <c r="G235" i="1"/>
  <c r="F200" i="1"/>
  <c r="F686" i="1"/>
  <c r="A710" i="1" s="1"/>
  <c r="G114" i="1"/>
  <c r="H114" i="1" s="1"/>
  <c r="G127" i="1"/>
  <c r="H127" i="1" s="1"/>
  <c r="G101" i="1"/>
  <c r="H101" i="1" s="1"/>
  <c r="G88" i="1"/>
  <c r="H88" i="1" s="1"/>
  <c r="G140" i="1"/>
  <c r="H140" i="1" s="1"/>
  <c r="G36" i="1"/>
  <c r="H36" i="1" s="1"/>
  <c r="F27" i="1"/>
  <c r="G75" i="1"/>
  <c r="H75" i="1" s="1"/>
  <c r="I29" i="1"/>
  <c r="G62" i="1"/>
  <c r="H62" i="1" s="1"/>
  <c r="G49" i="1"/>
  <c r="H49" i="1" s="1"/>
  <c r="F512" i="1"/>
  <c r="A536" i="1" s="1"/>
  <c r="G691" i="1"/>
  <c r="AD6" i="5"/>
  <c r="I172" i="1"/>
  <c r="U28" i="5"/>
  <c r="AD4" i="5"/>
  <c r="AG8" i="5"/>
  <c r="G13" i="5"/>
  <c r="G15" i="1" l="1"/>
  <c r="HW6" i="9" s="1"/>
  <c r="A330" i="1"/>
  <c r="F330" i="1" s="1"/>
  <c r="BC6" i="9" s="1"/>
  <c r="BD6" i="9" s="1"/>
  <c r="BB6" i="9" s="1"/>
  <c r="H222" i="1"/>
  <c r="A333" i="1"/>
  <c r="F333" i="1" s="1"/>
  <c r="DT6" i="9" s="1"/>
  <c r="DU6" i="9" s="1"/>
  <c r="DS6" i="9" s="1"/>
  <c r="H261" i="1"/>
  <c r="A334" i="1"/>
  <c r="F334" i="1" s="1"/>
  <c r="EQ6" i="9" s="1"/>
  <c r="ER6" i="9" s="1"/>
  <c r="EP6" i="9" s="1"/>
  <c r="H274" i="1"/>
  <c r="A329" i="1"/>
  <c r="F329" i="1" s="1"/>
  <c r="AF6" i="9" s="1"/>
  <c r="AG6" i="9" s="1"/>
  <c r="H209" i="1"/>
  <c r="E342" i="1"/>
  <c r="I343" i="1" s="1"/>
  <c r="A335" i="1"/>
  <c r="F335" i="1" s="1"/>
  <c r="FN6" i="9" s="1"/>
  <c r="FO6" i="9" s="1"/>
  <c r="FM6" i="9" s="1"/>
  <c r="H287" i="1"/>
  <c r="A336" i="1"/>
  <c r="F336" i="1" s="1"/>
  <c r="I6" i="9" s="1"/>
  <c r="J6" i="9" s="1"/>
  <c r="H6" i="9" s="1"/>
  <c r="H300" i="1"/>
  <c r="H235" i="1"/>
  <c r="A331" i="1"/>
  <c r="F331" i="1" s="1"/>
  <c r="BZ6" i="9" s="1"/>
  <c r="CA6" i="9" s="1"/>
  <c r="BY6" i="9" s="1"/>
  <c r="A337" i="1"/>
  <c r="F337" i="1" s="1"/>
  <c r="GZ6" i="9" s="1"/>
  <c r="HA6" i="9" s="1"/>
  <c r="GY6" i="9" s="1"/>
  <c r="H313" i="1"/>
  <c r="A332" i="1"/>
  <c r="F332" i="1" s="1"/>
  <c r="CW6" i="9" s="1"/>
  <c r="CX6" i="9" s="1"/>
  <c r="CV6" i="9" s="1"/>
  <c r="H248" i="1"/>
  <c r="U8" i="5"/>
  <c r="R6" i="5"/>
  <c r="R4" i="5"/>
  <c r="AE25" i="5"/>
  <c r="AC25" i="5"/>
  <c r="AG25" i="5"/>
  <c r="GI6" i="9" l="1"/>
  <c r="GH6" i="9" s="1"/>
  <c r="AE6" i="9"/>
  <c r="F338" i="1"/>
  <c r="A362" i="1" s="1"/>
  <c r="G343" i="1"/>
  <c r="G18" i="1"/>
  <c r="U25" i="5"/>
  <c r="E169" i="1"/>
  <c r="G170" i="1" s="1"/>
  <c r="A160" i="1"/>
  <c r="M16" i="5" s="1"/>
  <c r="A164" i="1"/>
  <c r="A162" i="1"/>
  <c r="M18" i="5" s="1"/>
  <c r="A163" i="1"/>
  <c r="F163" i="1" s="1"/>
  <c r="R19" i="5" s="1"/>
  <c r="A159" i="1"/>
  <c r="M15" i="5" s="1"/>
  <c r="A156" i="1"/>
  <c r="A158" i="1"/>
  <c r="F158" i="1" s="1"/>
  <c r="A157" i="1"/>
  <c r="M13" i="5" s="1"/>
  <c r="A161" i="1"/>
  <c r="F161" i="1" s="1"/>
  <c r="S25" i="5"/>
  <c r="A174" i="1"/>
  <c r="Y12" i="5"/>
  <c r="AD14" i="5"/>
  <c r="Y14" i="5"/>
  <c r="AD18" i="5"/>
  <c r="Y18" i="5"/>
  <c r="AG26" i="5"/>
  <c r="AD17" i="5"/>
  <c r="Y17" i="5"/>
  <c r="AD15" i="5"/>
  <c r="Y15" i="5"/>
  <c r="AD13" i="5"/>
  <c r="Y13" i="5"/>
  <c r="AD19" i="5"/>
  <c r="Y19" i="5"/>
  <c r="AD16" i="5"/>
  <c r="Y16" i="5"/>
  <c r="AD20" i="5"/>
  <c r="Y20" i="5"/>
  <c r="AE26" i="5"/>
  <c r="R14" i="5" l="1"/>
  <c r="BU6" i="9"/>
  <c r="BV6" i="9" s="1"/>
  <c r="G14" i="5"/>
  <c r="HY6" i="9"/>
  <c r="R17" i="5"/>
  <c r="EL6" i="9"/>
  <c r="EM6" i="9" s="1"/>
  <c r="F156" i="1"/>
  <c r="G10" i="5"/>
  <c r="Q25" i="5"/>
  <c r="S26" i="5" s="1"/>
  <c r="I170" i="1"/>
  <c r="M19" i="5"/>
  <c r="M12" i="5"/>
  <c r="F157" i="1"/>
  <c r="M14" i="5"/>
  <c r="M17" i="5"/>
  <c r="F162" i="1"/>
  <c r="F159" i="1"/>
  <c r="F160" i="1"/>
  <c r="F164" i="1"/>
  <c r="M20" i="5"/>
  <c r="AD12" i="5"/>
  <c r="AD21" i="5" s="1"/>
  <c r="R15" i="5" l="1"/>
  <c r="CR6" i="9"/>
  <c r="CS6" i="9" s="1"/>
  <c r="R12" i="5"/>
  <c r="AA6" i="9"/>
  <c r="AB6" i="9" s="1"/>
  <c r="FF6" i="9"/>
  <c r="EK6" i="9"/>
  <c r="FE6" i="9" s="1"/>
  <c r="R13" i="5"/>
  <c r="AX6" i="9"/>
  <c r="AY6" i="9" s="1"/>
  <c r="R20" i="5"/>
  <c r="GU6" i="9"/>
  <c r="GV6" i="9" s="1"/>
  <c r="D6" i="9"/>
  <c r="E6" i="9" s="1"/>
  <c r="R16" i="5"/>
  <c r="DO6" i="9"/>
  <c r="DP6" i="9" s="1"/>
  <c r="BT6" i="9"/>
  <c r="CN6" i="9" s="1"/>
  <c r="CO6" i="9"/>
  <c r="R18" i="5"/>
  <c r="FI6" i="9"/>
  <c r="FJ6" i="9" s="1"/>
  <c r="U26" i="5"/>
  <c r="F165" i="1"/>
  <c r="A189" i="1" s="1"/>
  <c r="R21" i="5" l="1"/>
  <c r="AW6" i="9"/>
  <c r="BQ6" i="9" s="1"/>
  <c r="BR6" i="9"/>
  <c r="DN6" i="9"/>
  <c r="EH6" i="9" s="1"/>
  <c r="EI6" i="9"/>
  <c r="Z6" i="9"/>
  <c r="AT6" i="9" s="1"/>
  <c r="GF6" i="9"/>
  <c r="AU6" i="9"/>
  <c r="C6" i="9"/>
  <c r="W6" i="9" s="1"/>
  <c r="X6" i="9"/>
  <c r="HO6" i="9"/>
  <c r="GT6" i="9"/>
  <c r="HN6" i="9" s="1"/>
  <c r="CQ6" i="9"/>
  <c r="DK6" i="9" s="1"/>
  <c r="DL6" i="9"/>
  <c r="FH6" i="9"/>
  <c r="GB6" i="9" s="1"/>
  <c r="GC6" i="9"/>
  <c r="GE6" i="9" l="1"/>
  <c r="GQ6" i="9" s="1"/>
  <c r="HQ6" i="9" s="1"/>
  <c r="GR6" i="9"/>
  <c r="HR6" i="9" s="1"/>
  <c r="HV6" i="9" s="1"/>
</calcChain>
</file>

<file path=xl/sharedStrings.xml><?xml version="1.0" encoding="utf-8"?>
<sst xmlns="http://schemas.openxmlformats.org/spreadsheetml/2006/main" count="2091" uniqueCount="882">
  <si>
    <t xml:space="preserve">Adresat dokumentu </t>
  </si>
  <si>
    <t>Wojewoda Małopolski</t>
  </si>
  <si>
    <t xml:space="preserve">REGON </t>
  </si>
  <si>
    <t xml:space="preserve">Cel złożenia sprawozdania </t>
  </si>
  <si>
    <t xml:space="preserve">NIP </t>
  </si>
  <si>
    <t>Numer zawartej umowy o dotację</t>
  </si>
  <si>
    <t>Łączna kwota udzielonego wsparcia finansowego</t>
  </si>
  <si>
    <t>REGON</t>
  </si>
  <si>
    <t>NIP</t>
  </si>
  <si>
    <t>NAZWA</t>
  </si>
  <si>
    <t>35155596700000</t>
  </si>
  <si>
    <t>6282074477</t>
  </si>
  <si>
    <t>GMINA ALWERNIA</t>
  </si>
  <si>
    <t>07218203100000</t>
  </si>
  <si>
    <t>5510013406</t>
  </si>
  <si>
    <t>GMINA ANDRYCHÓW</t>
  </si>
  <si>
    <t>27625902000000</t>
  </si>
  <si>
    <t>6282267905</t>
  </si>
  <si>
    <t>GMINA BABICE</t>
  </si>
  <si>
    <t>49189203800000</t>
  </si>
  <si>
    <t>7361717680</t>
  </si>
  <si>
    <t>GMINA BIAŁY DUNAJEC</t>
  </si>
  <si>
    <t>37044061400000</t>
  </si>
  <si>
    <t>7381973883</t>
  </si>
  <si>
    <t>GMINA BIECZ</t>
  </si>
  <si>
    <t>35155601000000</t>
  </si>
  <si>
    <t>6831573055</t>
  </si>
  <si>
    <t>GMINA BISKUPICE</t>
  </si>
  <si>
    <t>49189205000000</t>
  </si>
  <si>
    <t>7382129965</t>
  </si>
  <si>
    <t>GMINA BOBOWA</t>
  </si>
  <si>
    <t>85166104000000</t>
  </si>
  <si>
    <t>8681021271</t>
  </si>
  <si>
    <t>GMINA BOCHNIA</t>
  </si>
  <si>
    <t>85166085500000</t>
  </si>
  <si>
    <t>8711770280</t>
  </si>
  <si>
    <t>GMINA BOLESŁAW</t>
  </si>
  <si>
    <t>27625788300000</t>
  </si>
  <si>
    <t>6371997976</t>
  </si>
  <si>
    <t>85166074300000</t>
  </si>
  <si>
    <t>8691318251</t>
  </si>
  <si>
    <t>GMINA BORZĘCIN</t>
  </si>
  <si>
    <t>85166113900000</t>
  </si>
  <si>
    <t>8691002648</t>
  </si>
  <si>
    <t>GMINA BRZESKO</t>
  </si>
  <si>
    <t>35630507000000</t>
  </si>
  <si>
    <t>5492197470</t>
  </si>
  <si>
    <t>GMINA BRZESZCZE</t>
  </si>
  <si>
    <t>07218204800000</t>
  </si>
  <si>
    <t>5511123918</t>
  </si>
  <si>
    <t>GMINA BRZEŹNICA</t>
  </si>
  <si>
    <t>07218194200000</t>
  </si>
  <si>
    <t>5521677860</t>
  </si>
  <si>
    <t>GMINA BUDZÓW</t>
  </si>
  <si>
    <t>49189206700000</t>
  </si>
  <si>
    <t>7361717220</t>
  </si>
  <si>
    <t>GMINA BUKOWINA TATRZAŃSKA</t>
  </si>
  <si>
    <t>27625748100000</t>
  </si>
  <si>
    <t>6371998065</t>
  </si>
  <si>
    <t>GMINA BUKOWNO</t>
  </si>
  <si>
    <t>49189209600000</t>
  </si>
  <si>
    <t>5521570518</t>
  </si>
  <si>
    <t>GMINA BYSTRA-SIDZINA W BYSTREJ PODHALAŃSKIEJ</t>
  </si>
  <si>
    <t>29101002700000</t>
  </si>
  <si>
    <t>6591153915</t>
  </si>
  <si>
    <t>GMINA CHARSZNICA</t>
  </si>
  <si>
    <t>07218180100000</t>
  </si>
  <si>
    <t>5492197441</t>
  </si>
  <si>
    <t>GMINA CHEŁMEK</t>
  </si>
  <si>
    <t>49189212700000</t>
  </si>
  <si>
    <t>7343445768</t>
  </si>
  <si>
    <t>GMINA CHEŁMIEC</t>
  </si>
  <si>
    <t>27625794300000</t>
  </si>
  <si>
    <t>6282260665</t>
  </si>
  <si>
    <t>GMINA CHRZANÓW</t>
  </si>
  <si>
    <t>85166115100000</t>
  </si>
  <si>
    <t>8731014848</t>
  </si>
  <si>
    <t>GMINA CIĘŻKOWICE</t>
  </si>
  <si>
    <t>49189216200000</t>
  </si>
  <si>
    <t>7352843273</t>
  </si>
  <si>
    <t>GMINA CZARNY DUNAJEC</t>
  </si>
  <si>
    <t>85166073700000</t>
  </si>
  <si>
    <t>8691291026</t>
  </si>
  <si>
    <t>GMINA CZCHÓW</t>
  </si>
  <si>
    <t>35155591500000</t>
  </si>
  <si>
    <t>9442253228</t>
  </si>
  <si>
    <t>GMINA CZERNICHÓW</t>
  </si>
  <si>
    <t>49189217900000</t>
  </si>
  <si>
    <t>7352851410</t>
  </si>
  <si>
    <t>GMINA CZORSZTYN</t>
  </si>
  <si>
    <t>85166114500000</t>
  </si>
  <si>
    <t>8711771055</t>
  </si>
  <si>
    <t>GMINA DĄBROWA TARNOWSKA</t>
  </si>
  <si>
    <t>85166070800000</t>
  </si>
  <si>
    <t>8691326517</t>
  </si>
  <si>
    <t>GMINA DĘBNO</t>
  </si>
  <si>
    <t>35155542400000</t>
  </si>
  <si>
    <t>6811004443</t>
  </si>
  <si>
    <t>GMINA DOBCZYCE</t>
  </si>
  <si>
    <t>49189218500000</t>
  </si>
  <si>
    <t>7371005969</t>
  </si>
  <si>
    <t>GMINA DOBRA</t>
  </si>
  <si>
    <t>35155597300000</t>
  </si>
  <si>
    <t>6831718453</t>
  </si>
  <si>
    <t>GMINA DRWINIA</t>
  </si>
  <si>
    <t>35155599600000</t>
  </si>
  <si>
    <t>6831006563</t>
  </si>
  <si>
    <t>GMINA GDÓW</t>
  </si>
  <si>
    <t>85166068300000</t>
  </si>
  <si>
    <t>8691186447</t>
  </si>
  <si>
    <t>GMINA GNOJNIK</t>
  </si>
  <si>
    <t>35155592100000</t>
  </si>
  <si>
    <t>6591545880</t>
  </si>
  <si>
    <t>GMINA GOŁCZA</t>
  </si>
  <si>
    <t>49189221600000</t>
  </si>
  <si>
    <t>7382131749</t>
  </si>
  <si>
    <t>GMINA GORLICE</t>
  </si>
  <si>
    <t>85166083200000</t>
  </si>
  <si>
    <t>8711771090</t>
  </si>
  <si>
    <t>GMINA GRĘBOSZÓW</t>
  </si>
  <si>
    <t>85166095000000</t>
  </si>
  <si>
    <t>8732614007</t>
  </si>
  <si>
    <t>GMINA GROMNIK</t>
  </si>
  <si>
    <t>49189219100000</t>
  </si>
  <si>
    <t>7343482812</t>
  </si>
  <si>
    <t>GMINA GRÓDEK NAD DUNAJCEM</t>
  </si>
  <si>
    <t>49189226800000</t>
  </si>
  <si>
    <t>7343515546</t>
  </si>
  <si>
    <t>GMINA GRYBÓW</t>
  </si>
  <si>
    <t>35155589000000</t>
  </si>
  <si>
    <t>6821642228</t>
  </si>
  <si>
    <t>GMINA IGOŁOMIA-WAWRZEŃCZYCE</t>
  </si>
  <si>
    <t>35155583200000</t>
  </si>
  <si>
    <t>6821634453</t>
  </si>
  <si>
    <t>GMINA IWANOWICE</t>
  </si>
  <si>
    <t>85166072000000</t>
  </si>
  <si>
    <t>8691212363</t>
  </si>
  <si>
    <t>GMINA IWKOWA</t>
  </si>
  <si>
    <t>49189222200000</t>
  </si>
  <si>
    <t>7352856459</t>
  </si>
  <si>
    <t>GMINA JABŁONKA</t>
  </si>
  <si>
    <t>35155580300000</t>
  </si>
  <si>
    <t>6772019451</t>
  </si>
  <si>
    <t>GMINA JERZMANOWICE-PRZEGINIA</t>
  </si>
  <si>
    <t>49189223900000</t>
  </si>
  <si>
    <t>7371007419</t>
  </si>
  <si>
    <t>GMINA JODŁOWNIK</t>
  </si>
  <si>
    <t>49189225100000</t>
  </si>
  <si>
    <t>5521586100</t>
  </si>
  <si>
    <t>GMINA JORDANÓW</t>
  </si>
  <si>
    <t>07218206000000</t>
  </si>
  <si>
    <t>5511158182</t>
  </si>
  <si>
    <t>GMINA KALWARIA ZEBRZYDOWSKA</t>
  </si>
  <si>
    <t>49189227400000</t>
  </si>
  <si>
    <t>7371193876</t>
  </si>
  <si>
    <t>GMINA KAMIENICA</t>
  </si>
  <si>
    <t>49189228000000</t>
  </si>
  <si>
    <t>7343514860</t>
  </si>
  <si>
    <t>GMINA KAMIONKA WIELKA</t>
  </si>
  <si>
    <t>07218182400000</t>
  </si>
  <si>
    <t>5492202969</t>
  </si>
  <si>
    <t>GMINA KĘTY</t>
  </si>
  <si>
    <t>27625797200000</t>
  </si>
  <si>
    <t>6371998059</t>
  </si>
  <si>
    <t>GMINA KLUCZE</t>
  </si>
  <si>
    <t>35155598000000</t>
  </si>
  <si>
    <t>6831511752</t>
  </si>
  <si>
    <t>GMINA KŁAJ</t>
  </si>
  <si>
    <t>35155576600000</t>
  </si>
  <si>
    <t>6821605658</t>
  </si>
  <si>
    <t>GMINA KOCMYRZÓW-LUBORZYCA</t>
  </si>
  <si>
    <t>35155505100000</t>
  </si>
  <si>
    <t>6821773580</t>
  </si>
  <si>
    <t>GMINA KONIUSZA</t>
  </si>
  <si>
    <t>49189229700000</t>
  </si>
  <si>
    <t>7343483272</t>
  </si>
  <si>
    <t>GMINA KORZENNA</t>
  </si>
  <si>
    <t>29101009100000</t>
  </si>
  <si>
    <t>6821606646</t>
  </si>
  <si>
    <t>GMINA KOSZYCE</t>
  </si>
  <si>
    <t>49189230500000</t>
  </si>
  <si>
    <t>7361699456</t>
  </si>
  <si>
    <t>GMINA KOŚCIELISKO</t>
  </si>
  <si>
    <t>29101012200000</t>
  </si>
  <si>
    <t>6591174001</t>
  </si>
  <si>
    <t>GMINA KOZŁÓW</t>
  </si>
  <si>
    <t>49189232800000</t>
  </si>
  <si>
    <t>7352849761</t>
  </si>
  <si>
    <t>GMINA KROŚCIENKO NAD DUNAJCEM</t>
  </si>
  <si>
    <t>49189305500000</t>
  </si>
  <si>
    <t>7343543100</t>
  </si>
  <si>
    <t>GMINA KRYNICA -ZDRÓJ</t>
  </si>
  <si>
    <t>35155575000000</t>
  </si>
  <si>
    <t>5130233774</t>
  </si>
  <si>
    <t>GMINA KRZESZOWICE</t>
  </si>
  <si>
    <t>29101015100000</t>
  </si>
  <si>
    <t>6591186961</t>
  </si>
  <si>
    <t>GMINA KSIĄŻ WIELKI</t>
  </si>
  <si>
    <t>07218207700000</t>
  </si>
  <si>
    <t>5511158242</t>
  </si>
  <si>
    <t>GMINA LANCKORONA</t>
  </si>
  <si>
    <t>49189234000000</t>
  </si>
  <si>
    <t>7371283697</t>
  </si>
  <si>
    <t>GMINA LASKOWA</t>
  </si>
  <si>
    <t>27625798900000</t>
  </si>
  <si>
    <t>6282260168</t>
  </si>
  <si>
    <t>GMINA LIBIĄŻ</t>
  </si>
  <si>
    <t>49189236300000</t>
  </si>
  <si>
    <t>7371188119</t>
  </si>
  <si>
    <t>GMINA LIMANOWA</t>
  </si>
  <si>
    <t>37044081500000</t>
  </si>
  <si>
    <t>6851648081</t>
  </si>
  <si>
    <t>GMINA LIPINKI</t>
  </si>
  <si>
    <t>85166060200000</t>
  </si>
  <si>
    <t>8681021288</t>
  </si>
  <si>
    <t>GMINA LIPNICA MUROWANA</t>
  </si>
  <si>
    <t>49189235700000</t>
  </si>
  <si>
    <t>7352841452</t>
  </si>
  <si>
    <t>GMINA LIPNICA WIELKA</t>
  </si>
  <si>
    <t>85166094400000</t>
  </si>
  <si>
    <t>9930658661</t>
  </si>
  <si>
    <t>GMINA LISIA GÓRA</t>
  </si>
  <si>
    <t>35155574300000</t>
  </si>
  <si>
    <t>9442243129</t>
  </si>
  <si>
    <t>GMINA LISZKI</t>
  </si>
  <si>
    <t>49189237000000</t>
  </si>
  <si>
    <t>7351071414</t>
  </si>
  <si>
    <t>GMINA LUBIEŃ</t>
  </si>
  <si>
    <t>49189238600000</t>
  </si>
  <si>
    <t>7343517410</t>
  </si>
  <si>
    <t>GMINA ŁABOWA</t>
  </si>
  <si>
    <t>85166067700000</t>
  </si>
  <si>
    <t>8681021302</t>
  </si>
  <si>
    <t>GMINA ŁAPANÓW</t>
  </si>
  <si>
    <t>49189240000000</t>
  </si>
  <si>
    <t>7352834759</t>
  </si>
  <si>
    <t>GMINA ŁAPSZE NIŻNE</t>
  </si>
  <si>
    <t>49189242300000</t>
  </si>
  <si>
    <t>7343514742</t>
  </si>
  <si>
    <t>GMINA ŁĄCKO</t>
  </si>
  <si>
    <t>49189244600000</t>
  </si>
  <si>
    <t>7343472848</t>
  </si>
  <si>
    <t>GMINA ŁOSOSINA DOLNA</t>
  </si>
  <si>
    <t>49189245200000</t>
  </si>
  <si>
    <t>7371022962</t>
  </si>
  <si>
    <t>GMINA ŁUKOWICA</t>
  </si>
  <si>
    <t>49189246900000</t>
  </si>
  <si>
    <t>7381022314</t>
  </si>
  <si>
    <t>GMINA ŁUŻNA</t>
  </si>
  <si>
    <t>07218195900000</t>
  </si>
  <si>
    <t>5521584963</t>
  </si>
  <si>
    <t>GMINA MAKÓW PODHALAŃSKI</t>
  </si>
  <si>
    <t>85166082600000</t>
  </si>
  <si>
    <t>8711770363</t>
  </si>
  <si>
    <t>GMINA MĘDRZECHÓW</t>
  </si>
  <si>
    <t>85166103300000</t>
  </si>
  <si>
    <t>8681001825</t>
  </si>
  <si>
    <t>GMINA MIASTA BOCHNIA</t>
  </si>
  <si>
    <t>49189325600000</t>
  </si>
  <si>
    <t>7350014012</t>
  </si>
  <si>
    <t>GMINA MIASTO NOWY TARG</t>
  </si>
  <si>
    <t>35155571400000</t>
  </si>
  <si>
    <t>5130060109</t>
  </si>
  <si>
    <t>GMINA MICHAŁOWICE</t>
  </si>
  <si>
    <t>29100982800000</t>
  </si>
  <si>
    <t>6590003697</t>
  </si>
  <si>
    <t>GMINA MIECHÓW</t>
  </si>
  <si>
    <t>35155435300000</t>
  </si>
  <si>
    <t>6761013717</t>
  </si>
  <si>
    <t>GMINA MIEJSKA KRAKÓW-MIASTO NA PRAWACH POWIATU</t>
  </si>
  <si>
    <t>35155565400000</t>
  </si>
  <si>
    <t>9442246027</t>
  </si>
  <si>
    <t>GMINA MOGILANY</t>
  </si>
  <si>
    <t>49189247500000</t>
  </si>
  <si>
    <t>7381021958</t>
  </si>
  <si>
    <t>GMINA MOSZCZENICA</t>
  </si>
  <si>
    <t>49189251200000</t>
  </si>
  <si>
    <t>7371008991</t>
  </si>
  <si>
    <t>GMINA MSZANA DOLNA</t>
  </si>
  <si>
    <t>07218208300000</t>
  </si>
  <si>
    <t>5512618591</t>
  </si>
  <si>
    <t>GMINA MUCHARZ</t>
  </si>
  <si>
    <t>35155541800000</t>
  </si>
  <si>
    <t>6811004414</t>
  </si>
  <si>
    <t>GMINA MYŚLENICE</t>
  </si>
  <si>
    <t>49189252900000</t>
  </si>
  <si>
    <t>7343450806</t>
  </si>
  <si>
    <t>GMINA NAWOJOWA</t>
  </si>
  <si>
    <t>49189253500000</t>
  </si>
  <si>
    <t>7371152618</t>
  </si>
  <si>
    <t>GMINA NIEDŹWIEDŹ</t>
  </si>
  <si>
    <t>35155537000000</t>
  </si>
  <si>
    <t>6831395375</t>
  </si>
  <si>
    <t>GMINA NIEPOŁOMICE</t>
  </si>
  <si>
    <t>35155622800000</t>
  </si>
  <si>
    <t>6821773870</t>
  </si>
  <si>
    <t>GMINA NOWE BRZESKO</t>
  </si>
  <si>
    <t>49189257000000</t>
  </si>
  <si>
    <t>7352833352</t>
  </si>
  <si>
    <t>GMINA NOWY TARG</t>
  </si>
  <si>
    <t>85166112200000</t>
  </si>
  <si>
    <t>8681021360</t>
  </si>
  <si>
    <t>GMINA NOWY WIŚNICZ</t>
  </si>
  <si>
    <t>49189258700000</t>
  </si>
  <si>
    <t>7352834179</t>
  </si>
  <si>
    <t>GMINA OCHOTNICA DOLNA</t>
  </si>
  <si>
    <t>85166081000000</t>
  </si>
  <si>
    <t>8711771227</t>
  </si>
  <si>
    <t>GMINA OLESNO</t>
  </si>
  <si>
    <t>27625801000000</t>
  </si>
  <si>
    <t>6371998042</t>
  </si>
  <si>
    <t>GMINA OLKUSZ</t>
  </si>
  <si>
    <t>07218184700000</t>
  </si>
  <si>
    <t>5492197435</t>
  </si>
  <si>
    <t>GMINA OSIEK</t>
  </si>
  <si>
    <t>07218187600000</t>
  </si>
  <si>
    <t>5492198593</t>
  </si>
  <si>
    <t>GMINA OŚWIĘCIM</t>
  </si>
  <si>
    <t>29101057600000</t>
  </si>
  <si>
    <t>6821635547</t>
  </si>
  <si>
    <t>GMINA PAŁECZNICA</t>
  </si>
  <si>
    <t>35155540100000</t>
  </si>
  <si>
    <t>6811355131</t>
  </si>
  <si>
    <t>GMINA PCIM</t>
  </si>
  <si>
    <t>85166092100000</t>
  </si>
  <si>
    <t>8732978229</t>
  </si>
  <si>
    <t>GMINA PLEŚNA</t>
  </si>
  <si>
    <t>49189259300000</t>
  </si>
  <si>
    <t>7343456306</t>
  </si>
  <si>
    <t>GMINA PODEGRODZIE</t>
  </si>
  <si>
    <t>07218188200000</t>
  </si>
  <si>
    <t>5492199463</t>
  </si>
  <si>
    <t>GMINA POLANKA WIELKA</t>
  </si>
  <si>
    <t>49189263000000</t>
  </si>
  <si>
    <t>7361705814</t>
  </si>
  <si>
    <t>GMINA PORONIN</t>
  </si>
  <si>
    <t>35155603300000</t>
  </si>
  <si>
    <t>6821604469</t>
  </si>
  <si>
    <t>GMINA PROSZOWICE</t>
  </si>
  <si>
    <t>07218189900000</t>
  </si>
  <si>
    <t>5492197487</t>
  </si>
  <si>
    <t>GMINA PRZECISZÓW</t>
  </si>
  <si>
    <t>49189264700000</t>
  </si>
  <si>
    <t>7352854845</t>
  </si>
  <si>
    <t>GMINA RABA WYŻNA</t>
  </si>
  <si>
    <t>49189309000000</t>
  </si>
  <si>
    <t>7351006084</t>
  </si>
  <si>
    <t>GMINA RABKA ZDRÓJ</t>
  </si>
  <si>
    <t>35155539300000</t>
  </si>
  <si>
    <t>6811359293</t>
  </si>
  <si>
    <t>GMINA RACIECHOWICE</t>
  </si>
  <si>
    <t>29101061300000</t>
  </si>
  <si>
    <t>6591184436</t>
  </si>
  <si>
    <t>GMINA RACŁAWICE</t>
  </si>
  <si>
    <t>85166078900000</t>
  </si>
  <si>
    <t>8711665525</t>
  </si>
  <si>
    <t>GMINA RADGOSZCZ</t>
  </si>
  <si>
    <t>85166091500000</t>
  </si>
  <si>
    <t>8731001716</t>
  </si>
  <si>
    <t>GMINA RADŁÓW</t>
  </si>
  <si>
    <t>35155602700000</t>
  </si>
  <si>
    <t>6821762292</t>
  </si>
  <si>
    <t>GMINA RADZIEMICE</t>
  </si>
  <si>
    <t>49189266000000</t>
  </si>
  <si>
    <t>7382130282</t>
  </si>
  <si>
    <t>GMINA ROPA</t>
  </si>
  <si>
    <t>85166090900000</t>
  </si>
  <si>
    <t>9930337247</t>
  </si>
  <si>
    <t>GMINA RYGLICE</t>
  </si>
  <si>
    <t>49189267600000</t>
  </si>
  <si>
    <t>7343517947</t>
  </si>
  <si>
    <t>GMINA RYTRO</t>
  </si>
  <si>
    <t>85166088400000</t>
  </si>
  <si>
    <t>9930656314</t>
  </si>
  <si>
    <t>GMINA RZEPIENNIK STRZYŻEWSKI</t>
  </si>
  <si>
    <t>85166066000000</t>
  </si>
  <si>
    <t>8681021294</t>
  </si>
  <si>
    <t>GMINA RZEZAWA</t>
  </si>
  <si>
    <t>49189268200000</t>
  </si>
  <si>
    <t>7381013686</t>
  </si>
  <si>
    <t>GMINA SĘKOWA</t>
  </si>
  <si>
    <t>35155538700000</t>
  </si>
  <si>
    <t>6811299390</t>
  </si>
  <si>
    <t>GMINA SIEPRAW</t>
  </si>
  <si>
    <t>35155560200000</t>
  </si>
  <si>
    <t>6771024094</t>
  </si>
  <si>
    <t>GMINA SKAŁA</t>
  </si>
  <si>
    <t>35155558800000</t>
  </si>
  <si>
    <t>6791023301</t>
  </si>
  <si>
    <t>GMINA SKAWINA</t>
  </si>
  <si>
    <t>85166086100000</t>
  </si>
  <si>
    <t>9930340717</t>
  </si>
  <si>
    <t>GMINA SKRZYSZÓW</t>
  </si>
  <si>
    <t>29101067100000</t>
  </si>
  <si>
    <t>6591222510</t>
  </si>
  <si>
    <t>GMINA SŁABOSZÓW</t>
  </si>
  <si>
    <t>35155556500000</t>
  </si>
  <si>
    <t>6821604831</t>
  </si>
  <si>
    <t>GMINA SŁOMNIKI</t>
  </si>
  <si>
    <t>49189269900000</t>
  </si>
  <si>
    <t>7371410411</t>
  </si>
  <si>
    <t>GMINA SŁOPNICE</t>
  </si>
  <si>
    <t>49189270700000</t>
  </si>
  <si>
    <t>7352703193</t>
  </si>
  <si>
    <t>GMINA SPYTKOWICE</t>
  </si>
  <si>
    <t>07218209000000</t>
  </si>
  <si>
    <t>5511123930</t>
  </si>
  <si>
    <t>49189311500000</t>
  </si>
  <si>
    <t>7341009655</t>
  </si>
  <si>
    <t>GMINA STARY SĄCZ</t>
  </si>
  <si>
    <t>07218196500000</t>
  </si>
  <si>
    <t>5521707153</t>
  </si>
  <si>
    <t>GMINA STRYSZAWA</t>
  </si>
  <si>
    <t>07218210800000</t>
  </si>
  <si>
    <t>5511690907</t>
  </si>
  <si>
    <t>GMINA STRYSZÓW</t>
  </si>
  <si>
    <t>07218192000000</t>
  </si>
  <si>
    <t>5521567404</t>
  </si>
  <si>
    <t>GMINA SUCHA BESKIDZKA</t>
  </si>
  <si>
    <t>35155630000000</t>
  </si>
  <si>
    <t>6811036147</t>
  </si>
  <si>
    <t>GMINA SUŁKOWICE</t>
  </si>
  <si>
    <t>35155552000000</t>
  </si>
  <si>
    <t>6771037576</t>
  </si>
  <si>
    <t>GMINA SUŁOSZOWA</t>
  </si>
  <si>
    <t>49189271300000</t>
  </si>
  <si>
    <t>7361198317</t>
  </si>
  <si>
    <t>GMINA SZAFLARY</t>
  </si>
  <si>
    <t>85166077200000</t>
  </si>
  <si>
    <t>8711769963</t>
  </si>
  <si>
    <t>GMINA SZCZUCIN</t>
  </si>
  <si>
    <t>85166071400000</t>
  </si>
  <si>
    <t>8691186401</t>
  </si>
  <si>
    <t>GMINA SZCZUROWA</t>
  </si>
  <si>
    <t>85166121100000</t>
  </si>
  <si>
    <t>9930337193</t>
  </si>
  <si>
    <t>GMINA SZERZYNY</t>
  </si>
  <si>
    <t>35155549900000</t>
  </si>
  <si>
    <t>9442226987</t>
  </si>
  <si>
    <t>GMINA ŚWIĄTNIKI GÓRNE</t>
  </si>
  <si>
    <t>85166100400000</t>
  </si>
  <si>
    <t>8731550848</t>
  </si>
  <si>
    <t>GMINA TARNÓW</t>
  </si>
  <si>
    <t>35155629200000</t>
  </si>
  <si>
    <t>6811304607</t>
  </si>
  <si>
    <t>GMINA TOKARNIA</t>
  </si>
  <si>
    <t>07218212000000</t>
  </si>
  <si>
    <t>5511163935</t>
  </si>
  <si>
    <t>GMINA TOMICE</t>
  </si>
  <si>
    <t>85166064800000</t>
  </si>
  <si>
    <t>8681021259</t>
  </si>
  <si>
    <t>GMINA TRZCIANA</t>
  </si>
  <si>
    <t>27625803200000</t>
  </si>
  <si>
    <t>6282260122</t>
  </si>
  <si>
    <t>GMINA TRZEBINIA</t>
  </si>
  <si>
    <t>35155627000000</t>
  </si>
  <si>
    <t>6372024112</t>
  </si>
  <si>
    <t>GMINA TRZYCIĄŻ</t>
  </si>
  <si>
    <t>85166116800000</t>
  </si>
  <si>
    <t>9930336443</t>
  </si>
  <si>
    <t>GMINA TUCHÓW</t>
  </si>
  <si>
    <t>49189274200000</t>
  </si>
  <si>
    <t>7371362818</t>
  </si>
  <si>
    <t>GMINA TYMBARK</t>
  </si>
  <si>
    <t>49189275900000</t>
  </si>
  <si>
    <t>7382144864</t>
  </si>
  <si>
    <t>GMINA UŚCIE GORLICKIE</t>
  </si>
  <si>
    <t>07218213700000</t>
  </si>
  <si>
    <t>5511003597</t>
  </si>
  <si>
    <t>GMINA WADOWICE</t>
  </si>
  <si>
    <t>35155536400000</t>
  </si>
  <si>
    <t>6830011450</t>
  </si>
  <si>
    <t>GMINA WIELICZKA</t>
  </si>
  <si>
    <t>35155547600000</t>
  </si>
  <si>
    <t>5130066230</t>
  </si>
  <si>
    <t>GMINA WIELKA WIEŚ</t>
  </si>
  <si>
    <t>07218214300000</t>
  </si>
  <si>
    <t>5511123841</t>
  </si>
  <si>
    <t>GMINA WIEPRZ</t>
  </si>
  <si>
    <t>85166099600000</t>
  </si>
  <si>
    <t>8731111741</t>
  </si>
  <si>
    <t>GMINA WIERZCHOSŁAWICE</t>
  </si>
  <si>
    <t>85166098000000</t>
  </si>
  <si>
    <t>9930652629</t>
  </si>
  <si>
    <t>GMINA WIETRZYCHOWICE</t>
  </si>
  <si>
    <t>35155628600000</t>
  </si>
  <si>
    <t>6811381938</t>
  </si>
  <si>
    <t>GMINA WIŚNIOWA</t>
  </si>
  <si>
    <t>85166097300000</t>
  </si>
  <si>
    <t>8732630130</t>
  </si>
  <si>
    <t>GMINA WOJNICZ</t>
  </si>
  <si>
    <t>27625805500000</t>
  </si>
  <si>
    <t>6372003423</t>
  </si>
  <si>
    <t>GMINA WOLBROM</t>
  </si>
  <si>
    <t>35155545300000</t>
  </si>
  <si>
    <t>6761706490</t>
  </si>
  <si>
    <t>GMINA ZABIERZÓW</t>
  </si>
  <si>
    <t>85166096700000</t>
  </si>
  <si>
    <t>8691013238</t>
  </si>
  <si>
    <t>GMINA ZAKLICZYN</t>
  </si>
  <si>
    <t>07218191300000</t>
  </si>
  <si>
    <t>5492197464</t>
  </si>
  <si>
    <t>GMINA ZATOR</t>
  </si>
  <si>
    <t>07218201900000</t>
  </si>
  <si>
    <t>5521588530</t>
  </si>
  <si>
    <t>GMINA ZAWOJA</t>
  </si>
  <si>
    <t>07218202500000</t>
  </si>
  <si>
    <t>5521576805</t>
  </si>
  <si>
    <t>GMINA ZEMBRZYCE</t>
  </si>
  <si>
    <t>35155543000000</t>
  </si>
  <si>
    <t>5130038162</t>
  </si>
  <si>
    <t>GMINA ZIELONKI</t>
  </si>
  <si>
    <t>85166117400000</t>
  </si>
  <si>
    <t>9930370109</t>
  </si>
  <si>
    <t>GMINA ŻABNO</t>
  </si>
  <si>
    <t>85166075000000</t>
  </si>
  <si>
    <t>8681021319</t>
  </si>
  <si>
    <t>GMINA ŻEGOCINA</t>
  </si>
  <si>
    <t>49189320400000</t>
  </si>
  <si>
    <t>7382125507</t>
  </si>
  <si>
    <t>MIASTO GORLICE</t>
  </si>
  <si>
    <t>49189321000000</t>
  </si>
  <si>
    <t>7381010274</t>
  </si>
  <si>
    <t>MIASTO GRYBÓW</t>
  </si>
  <si>
    <t>49189308400000</t>
  </si>
  <si>
    <t>7343543904</t>
  </si>
  <si>
    <t>MIASTO I GMINA PIWNICZNA-ZDRÓJ</t>
  </si>
  <si>
    <t>49189326200000</t>
  </si>
  <si>
    <t>7351026738</t>
  </si>
  <si>
    <t>MIASTO I GMINA SZCZAWNICA</t>
  </si>
  <si>
    <t>49189306100000</t>
  </si>
  <si>
    <t>7343472601</t>
  </si>
  <si>
    <t>MIASTO I GMINA UZDROWISKOWA MUSZYNA</t>
  </si>
  <si>
    <t>49189322700000</t>
  </si>
  <si>
    <t>5521579821</t>
  </si>
  <si>
    <t>MIASTO JORDANÓW</t>
  </si>
  <si>
    <t>49189323300000</t>
  </si>
  <si>
    <t>7371004591</t>
  </si>
  <si>
    <t>MIASTO LIMANOWA</t>
  </si>
  <si>
    <t>49189324000000</t>
  </si>
  <si>
    <t>7371008784</t>
  </si>
  <si>
    <t>MIASTO MSZANA DOLNA</t>
  </si>
  <si>
    <t>07218178700000</t>
  </si>
  <si>
    <t>5492197458</t>
  </si>
  <si>
    <t>MIASTO OŚWIĘCIM</t>
  </si>
  <si>
    <t>49189327900000</t>
  </si>
  <si>
    <t>7360007798</t>
  </si>
  <si>
    <t>MIASTO ZAKOPANE</t>
  </si>
  <si>
    <t>49189316700000</t>
  </si>
  <si>
    <t>7343507021</t>
  </si>
  <si>
    <t>NOWY SĄCZ - MIASTO NA PRAWACH POWIATU</t>
  </si>
  <si>
    <t>85166056500000</t>
  </si>
  <si>
    <t>8681599283</t>
  </si>
  <si>
    <t>POWIAT BOCHEŃSKI</t>
  </si>
  <si>
    <t>85166045300000</t>
  </si>
  <si>
    <t>8691652725</t>
  </si>
  <si>
    <t>POWIAT BRZESKI</t>
  </si>
  <si>
    <t>27625497900000</t>
  </si>
  <si>
    <t>6281715276</t>
  </si>
  <si>
    <t>POWIAT CHRZANOWSKI</t>
  </si>
  <si>
    <t>85166041800000</t>
  </si>
  <si>
    <t>8711771285</t>
  </si>
  <si>
    <t>POWIAT DĄBROWSKI</t>
  </si>
  <si>
    <t>49189315000000</t>
  </si>
  <si>
    <t>7382150787</t>
  </si>
  <si>
    <t>POWIAT GORLICKI</t>
  </si>
  <si>
    <t>35155441300000</t>
  </si>
  <si>
    <t>6772364194</t>
  </si>
  <si>
    <t>POWIAT KRAKOWSKI</t>
  </si>
  <si>
    <t>49189285400000</t>
  </si>
  <si>
    <t>7372206836</t>
  </si>
  <si>
    <t>POWIAT LIMANOWSKI</t>
  </si>
  <si>
    <t>29100946100000</t>
  </si>
  <si>
    <t>6591545868</t>
  </si>
  <si>
    <t>POWIAT MIECHOWSKI</t>
  </si>
  <si>
    <t>35155445900000</t>
  </si>
  <si>
    <t>6811692325</t>
  </si>
  <si>
    <t>POWIAT MYŚLENICKI</t>
  </si>
  <si>
    <t>49189318000000</t>
  </si>
  <si>
    <t>7343544080</t>
  </si>
  <si>
    <t>POWIAT NOWOSĄDECKI</t>
  </si>
  <si>
    <t>49189313800000</t>
  </si>
  <si>
    <t>7352175044</t>
  </si>
  <si>
    <t>POWIAT NOWOTARSKI</t>
  </si>
  <si>
    <t>27625504500000</t>
  </si>
  <si>
    <t>6372024678</t>
  </si>
  <si>
    <t>POWIAT OLKUSKI</t>
  </si>
  <si>
    <t>07218165200000</t>
  </si>
  <si>
    <t>5492197501</t>
  </si>
  <si>
    <t>POWIAT OŚWIĘCIMSKI</t>
  </si>
  <si>
    <t>35155449400000</t>
  </si>
  <si>
    <t>6821436782</t>
  </si>
  <si>
    <t>POWIAT PROSZOWICKI</t>
  </si>
  <si>
    <t>07218167500000</t>
  </si>
  <si>
    <t>5521427933</t>
  </si>
  <si>
    <t>POWIAT SUSKI</t>
  </si>
  <si>
    <t>85166052000000</t>
  </si>
  <si>
    <t>9930660913</t>
  </si>
  <si>
    <t>POWIAT TARNOWSKI</t>
  </si>
  <si>
    <t>49189312100000</t>
  </si>
  <si>
    <t>7361720593</t>
  </si>
  <si>
    <t>POWIAT TATRZAŃSKI</t>
  </si>
  <si>
    <t>07218168100000</t>
  </si>
  <si>
    <t>5512129478</t>
  </si>
  <si>
    <t>POWIAT WADOWICKI</t>
  </si>
  <si>
    <t>35155453100000</t>
  </si>
  <si>
    <t>6831742730</t>
  </si>
  <si>
    <t>POWIAT WIELICKI</t>
  </si>
  <si>
    <t>85166132300000</t>
  </si>
  <si>
    <t>8731011086</t>
  </si>
  <si>
    <t>TARNÓW - MIASTO NA PRAWACH POWIATU</t>
  </si>
  <si>
    <t>35155428700000</t>
  </si>
  <si>
    <t>6762178337</t>
  </si>
  <si>
    <t>WOJEWÓDZTWO MAŁOPOLSKIE</t>
  </si>
  <si>
    <t>złożenie sprawozdania</t>
  </si>
  <si>
    <t>korekta sprawozdania</t>
  </si>
  <si>
    <t>Nazwa instytucji</t>
  </si>
  <si>
    <t>NAZWA Organu</t>
  </si>
  <si>
    <t>REGON Szkoły</t>
  </si>
  <si>
    <t>NAZWA Szkoły</t>
  </si>
  <si>
    <t>Kwota dofinansowania</t>
  </si>
  <si>
    <t>Kwota wkładu własnego</t>
  </si>
  <si>
    <t>Nr UMOWY</t>
  </si>
  <si>
    <t>stanowisko mycia rąk</t>
  </si>
  <si>
    <t>stanowisko sporządzania potraw i napojów oraz produkcji ciast</t>
  </si>
  <si>
    <t>stanowisko obróbki  wstępnej</t>
  </si>
  <si>
    <t>stanowisko obróbki cieplnej</t>
  </si>
  <si>
    <t>stanowisko produkcji potwaw z mięsa</t>
  </si>
  <si>
    <t>stanowisko ekspedycji potraw</t>
  </si>
  <si>
    <t>stanowisko mycia naczyń</t>
  </si>
  <si>
    <t>usługi remontowo -  adaptacyjne</t>
  </si>
  <si>
    <t>wyposażenie pomieszczeń przeznaczonyych do spożywania posiłków</t>
  </si>
  <si>
    <t xml:space="preserve">Regon szkoły </t>
  </si>
  <si>
    <t xml:space="preserve">Nazwa </t>
  </si>
  <si>
    <t xml:space="preserve">L.p. </t>
  </si>
  <si>
    <t>Rozliczenie kosztów zadania:</t>
  </si>
  <si>
    <t>Rodzaj zakupionego wyposażenia lub usługi opisanych w rubryce Informacja o sposobach wykorzystania wsparcia finansowego</t>
  </si>
  <si>
    <t>Koszt całkowity</t>
  </si>
  <si>
    <t>w tym:</t>
  </si>
  <si>
    <t>ze środków z dotacji</t>
  </si>
  <si>
    <t>wkład własny</t>
  </si>
  <si>
    <t>Koszt całkowity realizacji zadania</t>
  </si>
  <si>
    <t>Wkład własny</t>
  </si>
  <si>
    <t>kwoty w zł</t>
  </si>
  <si>
    <t>Podział procentowy</t>
  </si>
  <si>
    <t>Dowody potwierdzające poniesienie wydatku:</t>
  </si>
  <si>
    <t>Data zakupu</t>
  </si>
  <si>
    <t>EFEKTY ZREALIZOWANYCH ZADAŃ</t>
  </si>
  <si>
    <t>Zestawienia ilościowe zakupów (opis syntetyczny)</t>
  </si>
  <si>
    <t>l.p.</t>
  </si>
  <si>
    <t>nazwa</t>
  </si>
  <si>
    <t>jedn. miary</t>
  </si>
  <si>
    <t>ilość</t>
  </si>
  <si>
    <t>W razie potrzeby dodaj wiersz</t>
  </si>
  <si>
    <t>Zestawienie ilościowe zakupów (opis syntetyczny)</t>
  </si>
  <si>
    <t>SZKOŁA</t>
  </si>
  <si>
    <t>SUMA</t>
  </si>
  <si>
    <t>wyliczane automatycznie</t>
  </si>
  <si>
    <t>wartość</t>
  </si>
  <si>
    <t>Kwota wsparcia oraz wkład własny:</t>
  </si>
  <si>
    <t>KWOTA DEKLAROWANA WE WNIOSKU</t>
  </si>
  <si>
    <t>KWOTA RZECZYWISTA</t>
  </si>
  <si>
    <t>ze środków dotacji</t>
  </si>
  <si>
    <t>KWOTA UDZIELONEGO WSPARCIA FINANSOWEGO</t>
  </si>
  <si>
    <t>Data otrzymania dotacji celowej</t>
  </si>
  <si>
    <t>Wartość wykorzystanej dotacji</t>
  </si>
  <si>
    <t>Wartość zwróconych środków dotacji</t>
  </si>
  <si>
    <t>Data zwrotu niewykorzystanej dotacji</t>
  </si>
  <si>
    <t>Wartość odsetek, kar umownych i innych należności, które Organ prowadzący ma obowiązek zwrócić zgodnie z umową</t>
  </si>
  <si>
    <t>OŚWIADCZENIA</t>
  </si>
  <si>
    <t>Oświadczam, że:</t>
  </si>
  <si>
    <t>1. wszystkie informacje podane w niniejszym sprawozdaniu są zgodne z aktualnym stanem prawnym i faktycznym</t>
  </si>
  <si>
    <t>2. wszystkie kwoty wymienione w zestawieniu dowodów potwierdzających poniesienie wydatku zostały faktycznie poniesione na realizację zadania i w terminie wskazanym w umowie</t>
  </si>
  <si>
    <t xml:space="preserve">Wartość niewykorzystanych środków dotacji celowej </t>
  </si>
  <si>
    <r>
      <t>nazwa podmiotu/urzędu/fundacji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</si>
  <si>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wyliczana automatycznie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</si>
  <si>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.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</si>
  <si>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OGÓŁEM</t>
  </si>
  <si>
    <r>
      <t xml:space="preserve">Wartość wykorzystanej dotacji </t>
    </r>
    <r>
      <rPr>
        <sz val="12"/>
        <color rgb="FFFF0000"/>
        <rFont val="Calibri"/>
        <family val="2"/>
        <charset val="238"/>
        <scheme val="minor"/>
      </rPr>
      <t>(wyliczana automatycznie)</t>
    </r>
  </si>
  <si>
    <t>Paragraf klasyfikacji budżetowej</t>
  </si>
  <si>
    <r>
      <rPr>
        <b/>
        <sz val="12"/>
        <color theme="1"/>
        <rFont val="Calibri"/>
        <family val="2"/>
        <charset val="238"/>
        <scheme val="minor"/>
      </rPr>
      <t xml:space="preserve">NAZWA ZREALIZOWANEGO ZADANIA </t>
    </r>
    <r>
      <rPr>
        <b/>
        <sz val="12"/>
        <color rgb="FFFF0000"/>
        <rFont val="Calibri"/>
        <family val="2"/>
        <charset val="238"/>
        <scheme val="minor"/>
      </rPr>
      <t>(wybierz z listy)</t>
    </r>
  </si>
  <si>
    <t>ORGANIZACJA NOWEJ STOŁÓWKI SZKOLNEJ (WŁASNA KUCHNIA I JADALNIA)</t>
  </si>
  <si>
    <t>URUCHOMIENIE NIEFUNKCJONUJĄCEJ STOŁÓWKI SZKOLNEJ</t>
  </si>
  <si>
    <t>STWORZENIE NOWEJ JADALNI</t>
  </si>
  <si>
    <t>DOPOSAŻENIE I POPRAWA STANDARDU FUNKCJONUJĄCEJ STOŁÓWKI SZKOLNEJ (WŁASNA KUCHNIA I JADALNIA)</t>
  </si>
  <si>
    <t>STOŁÓWKA WYDAJE POSIŁKI DLA UCZNIÓW TAKŻE DLA INNEJ SZKOŁY</t>
  </si>
  <si>
    <t>tak</t>
  </si>
  <si>
    <t>nie</t>
  </si>
  <si>
    <t>LICZBA UCZNIÓW KORZYSTAJĄCYCH Z OBIADÓW WG STANU NA DZIEŃ 30.09.2018 R.</t>
  </si>
  <si>
    <t>LICZBA UCZNIÓW KORZYSTAJĄCYCH W DNIACH NAUKI SZKOLNEJ W STYCZNIU 2020 R.</t>
  </si>
  <si>
    <r>
      <t xml:space="preserve">Cel złożenia sprawozdania </t>
    </r>
    <r>
      <rPr>
        <sz val="12"/>
        <color rgb="FFFF0000"/>
        <rFont val="Calibri"/>
        <family val="2"/>
        <charset val="238"/>
        <scheme val="minor"/>
      </rPr>
      <t>(wybierz z listy)</t>
    </r>
  </si>
  <si>
    <t xml:space="preserve">(wyliczana automatycznie) </t>
  </si>
  <si>
    <r>
      <t xml:space="preserve">Wartość niewykorzystanych środków dotacji celowej </t>
    </r>
    <r>
      <rPr>
        <sz val="12"/>
        <color rgb="FFFF0000"/>
        <rFont val="Calibri"/>
        <family val="2"/>
        <charset val="238"/>
        <scheme val="minor"/>
      </rPr>
      <t>(wyliczana automatycznie)</t>
    </r>
  </si>
  <si>
    <t>T</t>
  </si>
  <si>
    <t>OPIS EFEKTÓW  (syntetyczny)</t>
  </si>
  <si>
    <r>
      <t>NAZWA ZREALIZOWANEGO ZADANIA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rgb="FFFF0000"/>
        <rFont val="Calibri"/>
        <family val="2"/>
        <charset val="238"/>
        <scheme val="minor"/>
      </rPr>
      <t>(wybierz z listy)</t>
    </r>
  </si>
  <si>
    <r>
      <t xml:space="preserve">Nr faktury 
</t>
    </r>
    <r>
      <rPr>
        <b/>
        <sz val="11"/>
        <color theme="1"/>
        <rFont val="Calibri"/>
        <family val="2"/>
        <charset val="238"/>
        <scheme val="minor"/>
      </rPr>
      <t>(nr dowodu księgowego)</t>
    </r>
  </si>
  <si>
    <r>
      <t xml:space="preserve">Kwota </t>
    </r>
    <r>
      <rPr>
        <b/>
        <sz val="11"/>
        <color theme="1"/>
        <rFont val="Calibri"/>
        <family val="2"/>
        <charset val="238"/>
        <scheme val="minor"/>
      </rPr>
      <t>(w zł)</t>
    </r>
  </si>
  <si>
    <r>
      <t xml:space="preserve">Rodzaj zadania 
</t>
    </r>
    <r>
      <rPr>
        <sz val="12"/>
        <color rgb="FFFF0000"/>
        <rFont val="Calibri"/>
        <family val="2"/>
        <charset val="238"/>
        <scheme val="minor"/>
      </rPr>
      <t>(wybierz z listy)</t>
    </r>
  </si>
  <si>
    <r>
      <t xml:space="preserve">Rodzaj zadania
</t>
    </r>
    <r>
      <rPr>
        <sz val="11"/>
        <color rgb="FFFF0000"/>
        <rFont val="Calibri"/>
        <family val="2"/>
        <charset val="238"/>
        <scheme val="minor"/>
      </rPr>
      <t xml:space="preserve"> (wybierz z listy)</t>
    </r>
  </si>
  <si>
    <r>
      <t xml:space="preserve">Rodzaj zadania 
</t>
    </r>
    <r>
      <rPr>
        <sz val="11"/>
        <color rgb="FFFF0000"/>
        <rFont val="Calibri"/>
        <family val="2"/>
        <charset val="238"/>
        <scheme val="minor"/>
      </rPr>
      <t>(wybierz z listy)</t>
    </r>
  </si>
  <si>
    <r>
      <t xml:space="preserve">Nr faktury
</t>
    </r>
    <r>
      <rPr>
        <b/>
        <sz val="11"/>
        <color theme="1"/>
        <rFont val="Calibri"/>
        <family val="2"/>
        <charset val="238"/>
        <scheme val="minor"/>
      </rPr>
      <t>(nr dowodu księgowego)</t>
    </r>
  </si>
  <si>
    <r>
      <t xml:space="preserve">Rodzaj zadania
</t>
    </r>
    <r>
      <rPr>
        <i/>
        <sz val="11"/>
        <color rgb="FFFF0000"/>
        <rFont val="Calibri"/>
        <family val="2"/>
        <charset val="238"/>
        <scheme val="minor"/>
      </rPr>
      <t>(wybierz z listy)</t>
    </r>
  </si>
  <si>
    <t>CHARAKTERYSTYKA PROBLEMÓW I BARIER W REALIZACJI ZADAŃ (jeżeli występowały)</t>
  </si>
  <si>
    <t xml:space="preserve">Imię i nazwisko oraz funkcja OSOBY UPOWAŻNIONEJ DO REPREZENTOWANIA ORGANU PROWADZĄCEGO </t>
  </si>
  <si>
    <r>
      <t>NAZWA ZREALIZOWANEGO ZADANIA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(wybierz z listy)</t>
    </r>
  </si>
  <si>
    <r>
      <t xml:space="preserve">Stołówka wydaje posiłki dla uczniów także innej szkoły </t>
    </r>
    <r>
      <rPr>
        <sz val="11"/>
        <color rgb="FFFF0000"/>
        <rFont val="Calibri"/>
        <family val="2"/>
        <charset val="238"/>
        <scheme val="minor"/>
      </rPr>
      <t>(wybierz z listy)</t>
    </r>
  </si>
  <si>
    <r>
      <t xml:space="preserve">NAZWA ZREALIZOWANEGO ZADANIA </t>
    </r>
    <r>
      <rPr>
        <sz val="11"/>
        <color rgb="FFFF0000"/>
        <rFont val="Calibri"/>
        <family val="2"/>
        <charset val="238"/>
        <scheme val="minor"/>
      </rPr>
      <t>(wybierz z listy)</t>
    </r>
  </si>
  <si>
    <t>INFORMACJA O SPOSOBACH WYKORZYSTANIA WSPARCIA FINANSOWEGO</t>
  </si>
  <si>
    <t>STANOWISKO MYCIA RĄK</t>
  </si>
  <si>
    <t>STANOWISKO OBRÓBKI WSTĘPNEJ</t>
  </si>
  <si>
    <t>STANOWISKO SPORZĄDZANIA POTRAW I NAPOJÓW
ORAZ PRODUKCJI CIAST</t>
  </si>
  <si>
    <t>STANOWISKO OBRÓBKI CIEPLNEJ</t>
  </si>
  <si>
    <t>STANOWISKO PRODUKCJI POTRAW Z MIĘSA</t>
  </si>
  <si>
    <t>STANOWISKO EKSPEDYCJI POTRAW</t>
  </si>
  <si>
    <t>STANOWISKO MYCIA NACZYŃ</t>
  </si>
  <si>
    <t>USŁUGI REMONTOWO - ADAPTACYJNE</t>
  </si>
  <si>
    <t>WYPOSAŻENIE POMIESZCZEŃ PRZEZNACZONYCH DO SPOŻYWANIA POSIŁKÓW</t>
  </si>
  <si>
    <r>
      <t>KOLEJNA SZKOŁA</t>
    </r>
    <r>
      <rPr>
        <b/>
        <sz val="11"/>
        <color rgb="FF00339A"/>
        <rFont val="Calibri"/>
        <family val="2"/>
        <charset val="238"/>
        <scheme val="minor"/>
      </rPr>
      <t xml:space="preserve"> (jeśli dotyczy)</t>
    </r>
  </si>
  <si>
    <t>DOPOSAŻENIE I POPRAWA STANDARDU FUNKCJONUJĄCEJ JADALNI</t>
  </si>
  <si>
    <t>USŁUGI REMONT.-ADAPT. LICZBA JEDN.</t>
  </si>
  <si>
    <t>USŁUGI REMONT.-ADAPT. KOSZT CAŁK.</t>
  </si>
  <si>
    <t>USŁUGI REMONT.-ADAPT. WKŁAD WŁ.</t>
  </si>
  <si>
    <t>WYPOS. KUCH.  LICZBA JEDN.</t>
  </si>
  <si>
    <t>WYPOSAŻ. KUCHN. KOSZT CAŁK.</t>
  </si>
  <si>
    <t>WYPOSAŻ. KUCHN.  WKŁAD WŁ.</t>
  </si>
  <si>
    <t>WYPOSAŻ. POM. SPOŻ. POSIŁKÓW LICZBA JEDN.</t>
  </si>
  <si>
    <t>WYPOSAŻ. POM. SPOŻ. POSIŁKÓW KOSZT CAŁK.</t>
  </si>
  <si>
    <t>WYPOSAŻ. POM. SPOŻ. POSIŁKÓW WKŁAD WŁ.</t>
  </si>
  <si>
    <t>Liczba organów prowadzących, 
którym udzielono wsparcia 
w ramach modułu 3 
rządowego programu 
"Posiłek w szkole i w domu"</t>
  </si>
  <si>
    <t>Liczba szkół, 
w których zrealizowano zadania w ramach modułu 3 
rządowego programu 
"Posiłek w szkole i w domu"</t>
  </si>
  <si>
    <t>Liczba uczniów w szkołach, 
w których zrealizowano zadania 
w ramach modułu 3 rządowego programu 
"Posiłek w szkole i w domu" 
na podstawie danych 
ze sprawozdań organów prowadzących</t>
  </si>
  <si>
    <t>Całkowity koszt realizacji 
przez organy prowadzące zadań 
w ramach modułu 3 
rządowego programu
 "Posiłek w  szkole i w domu" w zł</t>
  </si>
  <si>
    <t>Łączna kwota udzielonego 
organom prowadzącym 
wsparcia finansowego (dotacji) 
z rządowego programu 
"Posiłek w szkole i w domu" w zł</t>
  </si>
  <si>
    <t>Kwota wykorzystanego 
wsparcia finansowego (dotacji) 
w zł</t>
  </si>
  <si>
    <t>Kwota niewykorzystanego 
wsparcia finasnowanego 
(dotacji) 
- zwrócona w zł</t>
  </si>
  <si>
    <t>Wysokość 
wkładu własnego 
organów prowadzących 
w zł</t>
  </si>
  <si>
    <t>Liczba szkół, 
w których zorganizowano 
nową stołówkę szkolną 
(własna kuchnia i jadalnia)</t>
  </si>
  <si>
    <t>Liczba szkół, 
w których doposażono stołówki szkolne, 
które dotąd nie funkcjonowały, 
celem uruchomienia 
(uruchomienie niefunkcjonującej 
stołówki szkolnej)</t>
  </si>
  <si>
    <t>Liczba szkół, 
w których dokonano adaptacji pomieszczenia 
wyłącznie na jadalnię w szkołach, 
w której dotąd nie funkcjonowały 
jadalnie (stworzenie nowej jadalni)</t>
  </si>
  <si>
    <t>Liczba szkół, 
w których dokonano doposażenia 
i poprawy standardu funkcjonującej
 stołówki szkolnej 
(własna kuchnia i jadalnia)</t>
  </si>
  <si>
    <t>Liczba szkół, 
w których dokonano doposażenia 
lub poprawy standardu pomieszczeń 
przeznaczonych do spożywania posiłków
 (jadalni), w szkołach, 
w których funkcjonuje wyłącznie jadalnia</t>
  </si>
  <si>
    <t>Liczba szkół, 
w których zrealizowano zadanie 
w ramach modułu 3 Programu "Posiłek w szkole i w domu",
 i w których w szkole 
są wydane posiłki dla uczniów 
innej szkoły niż szkoła podstawowa 
(np. szkół z zespołu, przedszkola 
lub innych placówek systemu</t>
  </si>
  <si>
    <t>Liczba uczniów 
korzystających z obiadów 
wg stanu na 
30 września 2019 r. 
(suma danych ze sprawozdań
organów prowadzących)</t>
  </si>
  <si>
    <t>Liczba uczniów 
korzystających z obiadów wydawanych 
w dniach nauki szkolnej w styczniu 2021 r.
 (suma dnych ze sprawozdań 
organów prowadzących)</t>
  </si>
  <si>
    <t>jeżeli(</t>
  </si>
  <si>
    <r>
      <rPr>
        <b/>
        <sz val="14"/>
        <color theme="0"/>
        <rFont val="Calibri"/>
        <family val="2"/>
        <charset val="238"/>
        <scheme val="minor"/>
      </rPr>
      <t xml:space="preserve">Sprawozdanie z wykorzystania w 2021 r. </t>
    </r>
    <r>
      <rPr>
        <b/>
        <sz val="13"/>
        <color theme="0"/>
        <rFont val="Calibri"/>
        <family val="2"/>
        <charset val="238"/>
        <scheme val="minor"/>
      </rPr>
      <t xml:space="preserve">
</t>
    </r>
    <r>
      <rPr>
        <b/>
        <sz val="12"/>
        <color theme="0"/>
        <rFont val="Calibri"/>
        <family val="2"/>
        <charset val="238"/>
        <scheme val="minor"/>
      </rPr>
      <t xml:space="preserve">wsparcia finansowego udzielonego na realizację zadania
 w ramach modułu 3 wieloletniego rządowego programu "Posiłek w szkole i w domu" </t>
    </r>
  </si>
  <si>
    <t>LICZBA UCZNIÓW KORZYSTAJĄCYCH Z OBIADÓW wg stanu na DZIEŃ 30.09.2020 r.</t>
  </si>
  <si>
    <r>
      <t xml:space="preserve">SUMA LICZBY UCZNIÓW KORZYSTAJĄCYCH Z OBIADÓW WYDAWANYCH </t>
    </r>
    <r>
      <rPr>
        <b/>
        <sz val="10"/>
        <color rgb="FFFF0000"/>
        <rFont val="Calibri"/>
        <family val="2"/>
        <charset val="238"/>
        <scheme val="minor"/>
      </rPr>
      <t>W DNIACH NAUKI SZKOLNEJ W STYCZNIU 2022 r.</t>
    </r>
  </si>
  <si>
    <t>usługi remontowo adaptacyjne</t>
  </si>
  <si>
    <t>wyposażenie jadalni</t>
  </si>
  <si>
    <t>ogółem</t>
  </si>
  <si>
    <t>liczba organów</t>
  </si>
  <si>
    <t>liczba szkół w których zrealizowano zadanie</t>
  </si>
  <si>
    <t>liczba uczniów</t>
  </si>
  <si>
    <t>całkowity koszt</t>
  </si>
  <si>
    <t>dotacja</t>
  </si>
  <si>
    <t>kwota wykorzystanego wsparcia</t>
  </si>
  <si>
    <t>kwota niewykorzystanego wsparcia</t>
  </si>
  <si>
    <t>szkoła 1</t>
  </si>
  <si>
    <t>szkoła 2</t>
  </si>
  <si>
    <t>szkoła 3</t>
  </si>
  <si>
    <t>szkoła 4</t>
  </si>
  <si>
    <t>razem</t>
  </si>
  <si>
    <t>catering</t>
  </si>
  <si>
    <t>l.jedn.</t>
  </si>
  <si>
    <t>koszt</t>
  </si>
  <si>
    <t>wkład</t>
  </si>
  <si>
    <t xml:space="preserve">koszt </t>
  </si>
  <si>
    <t>szkoła nr 1</t>
  </si>
  <si>
    <t>szkoła nr 2</t>
  </si>
  <si>
    <t>szkoła nr 3</t>
  </si>
  <si>
    <t>szkoła nr 4</t>
  </si>
  <si>
    <t>LICZBA SZKÓŁ</t>
  </si>
  <si>
    <t>liczba dni nauki szkolnej w styczniu</t>
  </si>
  <si>
    <t>regon</t>
  </si>
  <si>
    <t>RAZEM</t>
  </si>
  <si>
    <t>WYPOSAŻENIE KUCHNI</t>
  </si>
  <si>
    <t>nazwa zadania szkoła nr 1</t>
  </si>
  <si>
    <t>nazwa zadania szkoła nr 2</t>
  </si>
  <si>
    <t>nazwa zadania szkoła nr 3</t>
  </si>
  <si>
    <t>nazwa zadania szkoła nr 4</t>
  </si>
  <si>
    <t>OK.II.531.1.7/1.2021</t>
  </si>
  <si>
    <t>OK.II.531.1.7/2.2021</t>
  </si>
  <si>
    <t>OK.II.531.1.7/3.2021</t>
  </si>
  <si>
    <t>OK.II.531.1.7/4.2021</t>
  </si>
  <si>
    <t>OK.II.531.1.7/5.2021</t>
  </si>
  <si>
    <t>OK.II.531.1.7/6.2021</t>
  </si>
  <si>
    <t>OK.II.531.1.7/7.2021</t>
  </si>
  <si>
    <t>OK.II.531.1.7/8.2021</t>
  </si>
  <si>
    <t>OK.II.531.1.7/9.2021</t>
  </si>
  <si>
    <t>OK.II.531.1.7/10.2021</t>
  </si>
  <si>
    <t>OK.II.531.1.7/11.2021</t>
  </si>
  <si>
    <t>OK.II.531.1.7/12.2021</t>
  </si>
  <si>
    <t>OK.II.531.1.7/13.2021</t>
  </si>
  <si>
    <t>OK.II.531.1.7/14.2021</t>
  </si>
  <si>
    <t>OK.II.531.1.7/15.2021</t>
  </si>
  <si>
    <t>OK.II.531.1.7/16.2021</t>
  </si>
  <si>
    <t>OK.II.531.1.7/17.2021</t>
  </si>
  <si>
    <t>OK.II.531.1.7/18.2021</t>
  </si>
  <si>
    <t>OK.II.531.1.7/19.2021</t>
  </si>
  <si>
    <t>OK.II.531.1.7/20.2021</t>
  </si>
  <si>
    <t>OK.II.531.1.7/21.2021</t>
  </si>
  <si>
    <t>OK.II.531.1.7/22.2021</t>
  </si>
  <si>
    <t>OK.II.531.1.7/23.2021</t>
  </si>
  <si>
    <t>OK.II.531.1.7/24.2021</t>
  </si>
  <si>
    <t>OK.II.531.1.7/25.2021</t>
  </si>
  <si>
    <t>OK.II.531.1.7/26.2021</t>
  </si>
  <si>
    <t>OK.II.531.1.7/27.2021</t>
  </si>
  <si>
    <t>OK.II.531.1.7/28.2021</t>
  </si>
  <si>
    <t>OK.II.531.1.7/29.2021</t>
  </si>
  <si>
    <t>OK.II.531.1.7/30.2021</t>
  </si>
  <si>
    <t>OK.II.531.1.7/31.2021</t>
  </si>
  <si>
    <t>OK.II.531.1.7/32.2021</t>
  </si>
  <si>
    <t>OK.II.531.1.7/33.2021</t>
  </si>
  <si>
    <t>OK.II.531.1.7/34.2021</t>
  </si>
  <si>
    <t>OK.II.531.1.7/35.2021</t>
  </si>
  <si>
    <t>OK.II.531.1.7/36.2021</t>
  </si>
  <si>
    <t>OK.II.531.1.7/37.2021</t>
  </si>
  <si>
    <t>OK.II.531.1.7/38.2021</t>
  </si>
  <si>
    <t>OK.II.531.1.7/39.2021</t>
  </si>
  <si>
    <t>STOWARZYSZENIE PRZYJACIÓŁ SZKÓŁ KATOLICKICH</t>
  </si>
  <si>
    <t>OK.II.531.1.40.2021</t>
  </si>
  <si>
    <t>SZKOŁA PODSTAWOWA IM. STANISŁAWA WYSPIAŃSKIEGO W PORĘBIE ŻEGOTY</t>
  </si>
  <si>
    <t>SZKOŁA PODSTAWOWA IM. JÓZEFA PATELSKIEGO W KWACZALE</t>
  </si>
  <si>
    <t>SZKOŁA PODSTAWOWA IMIENIA LUDWIKA ZAMENHOFA W ZAGÓRNIKU</t>
  </si>
  <si>
    <t>SZKOŁA PODSTAWOWA IMIENIA MARIANA KOWALSKIEGO W RZYKACH</t>
  </si>
  <si>
    <t>SZKOŁA PODSTAWOWA W PROSZÓWKACH IM. KSIĘDZA JÓZEFA SKWIRUTA</t>
  </si>
  <si>
    <t>SZKOŁA PODSTAWOWA Z ODDZIAŁAMI SPORTOWYMI W GAWŁOWIE</t>
  </si>
  <si>
    <t>SZKOŁA PODSTAWOWA W NIESZKOWICACH WIELKICH</t>
  </si>
  <si>
    <t>PUBLICZNA SZKOŁA PODSTAWOWA IM. KSIĘDZA JANA TWARDOWSKIEGO W BUCZU</t>
  </si>
  <si>
    <t>SZKOŁA PODSTAWOWA IM. BOHATERÓW WARSZAWY W BUKOWINIE TATRZAŃSKIEJ</t>
  </si>
  <si>
    <t>SZKOŁA PODSTAWOWA IM. DZIECI ZAMOJSZCZYZNY W SIDZINIE</t>
  </si>
  <si>
    <t>SZKOŁA PODSTAWOWA IM. ŚW. JANA KANTEGO W BYSTREJ PODHALAŃSKIEJ</t>
  </si>
  <si>
    <t>PUBLICZNA SZKOŁA PODSTAWOWA W CZCHOWIE</t>
  </si>
  <si>
    <t>PUBLICZNA SZKOŁA PODSTAWOWA IM. JANA PAWŁA II W JURKOWIE</t>
  </si>
  <si>
    <t>SZKOŁA PODSTAWOWA IM. GEN. WŁADYSŁAWA SIKORSKIEGO W ROPICY POLSKIEJ</t>
  </si>
  <si>
    <t>SZKOŁA PODSTAWOWA NR 5 W GORLICACH</t>
  </si>
  <si>
    <t>Szkoła Podstawowa im. Majora Henryka Sucharskiego</t>
  </si>
  <si>
    <t>SZKOŁA PODSTAWOWA IM. ST. LESZCZYC-PRZYWARY W KĄCLOWEJ</t>
  </si>
  <si>
    <t>SZKOŁA PODSTAWOWA IM. TADEUSZA KOŚCIUSZKI W SIOŁKOWEJ</t>
  </si>
  <si>
    <t>SZKOŁA PODSTAWOWA IM. WOJSKA POLSKIEGO W WYSOKIEJ</t>
  </si>
  <si>
    <t>SZKOŁA PODSTAWOWA IM. JANA PAWŁA II W ŁĘTOWNI</t>
  </si>
  <si>
    <t>SZKOŁA PODSTAWOWA IM.BOHATERÓW WRZEŚNIA 1939R.W JORDANOWIE</t>
  </si>
  <si>
    <t>SZKOŁA PODSTAWOWA IM. MARII KONOPNICKIEJ W ZEBRZYDOWICACH</t>
  </si>
  <si>
    <t>SZKOŁA PODSTAWOWA NR 2 IM. JANA PAWŁA II</t>
  </si>
  <si>
    <t>SZKOŁA PODSTAWOWA W KROSNEJ</t>
  </si>
  <si>
    <t>SZKOŁA PODSTAWOWA NR 4 Z ODDZIAŁAMI INTEGRACYJNYMI IM. IGNACEGO JANA PADEREWSKIEGO W LIBIĄŻU</t>
  </si>
  <si>
    <t>SZKOŁA PODSTAWOWA IM. BŁ. JANA PAWŁA II W KICZORACH</t>
  </si>
  <si>
    <t>SZKOŁA PODSTAWOWA IM. ŚW. JADWIGI KRÓLOWEJ POLSKI W LISIEJ GÓRZE</t>
  </si>
  <si>
    <t>Szkoła Podstawowa Nr 2 im. Mikołaja Reja</t>
  </si>
  <si>
    <t>SZKOŁA PODSTAWOWA IM. KAZIMIERZA BRODZIŃSKIEGO W KRÓLÓWCE</t>
  </si>
  <si>
    <t>SZKOŁA PODSTAWOWA IM. HELENY MARUSARZÓWNY W ZĘBIE</t>
  </si>
  <si>
    <t>SZKOŁA PODSTAWOWA IM. M. KONOPNICKIEJ W LUSZOWICACH</t>
  </si>
  <si>
    <t>SZKOŁA PODSTAWOWA IM. ELIZY ORZESZKOWEJ W RADGOSZCZY</t>
  </si>
  <si>
    <t>PUBLICZNA SZKOŁA PODSTAWOWA IM. ROTMISTRZA WITOLDA PILECKIEGO W JODŁÓWCE</t>
  </si>
  <si>
    <t>SZKOŁA PODSTAWOWA IM. PRYMASA TYSIĄCLECIA STEFANA KARDYNAŁA WYSZYŃSKIEGO W ZAKLICZYNIE</t>
  </si>
  <si>
    <t>SZKOŁA PODSTAWOWA NR 2 IM.KAZIMIERZA WIELKIEGO 32-050 SKAWINA, UL. ŻWIRKI I WIGURY 17</t>
  </si>
  <si>
    <t>SZKOŁA PODSTAWOWA IM. BOHATERÓW WRZEŚNIA 1939 R. W RADŁOWIE</t>
  </si>
  <si>
    <t>SZKOŁA PODSTAWOWA NR 6 Z ODDZIAŁAMI INTEGRACYJNYMI IM. NOBLISTÓW POLSKICH 32-050 SKAWINA UL. WINCENTEGO WITOSA 4</t>
  </si>
  <si>
    <t>SZKOŁA PODSTAWOWA NR 1 IM. MIKOŁAJA KOPERNIKA 32-050 SKAWINA UL. KORABNICKA 19</t>
  </si>
  <si>
    <t>SZKOŁA PODSTWOWA IM. BATALIONÓW CHŁOPSKICH W KRZECINIE, 32-051 WIELKIE DROGI</t>
  </si>
  <si>
    <t>SZKOŁA PODSTAWOWA NR 1 IM. JANA KANTEGO ANDRUSIKIEWICZA W SŁOPNICACH</t>
  </si>
  <si>
    <t>SZKOŁA PODSTAWOWA IM. ŚW. JADWIGI KRÓLOWEJ POLSKI W KRZYWACZCE</t>
  </si>
  <si>
    <t>PUBLICZNA SZKOŁA PODSTAWOWA IM. KS. KARD. STEFANA WYSZYŃSKIEGO W SZERZYNACH</t>
  </si>
  <si>
    <t>SZKOŁA PODSTAWOWA W SKOMIELNEJ CZARNEJ IM. OJCA PIOTRA PALUCHA</t>
  </si>
  <si>
    <t>SZKOŁA PODSTAWOWA W UŚCIU GORLICKIM</t>
  </si>
  <si>
    <t>SZKOŁA PODSTAWOWA IM. A. MICKIEWICZA W KLECZY DOLNEJ</t>
  </si>
  <si>
    <t>SZKOŁA PODSTAWOWA NR 5 IM. M. KOPERNIKA W WADOWICACH</t>
  </si>
  <si>
    <t>Zespół Szkolno – Przedszkolny Nr 2 im. Kard. Stefana Wyszyńskiego w Wieprzu</t>
  </si>
  <si>
    <t>SZKOŁA PODSTAWOWA IM. ADAMA MICKIEWICZA W ZATORZE</t>
  </si>
  <si>
    <t>ZESPÓŁ SZKÓŁ-SZKOŁA PODSTAWOWA W ZEMBRZYCACH</t>
  </si>
  <si>
    <t>SZKOŁA PODSTAWOWA NR 7 Z ODDZIAŁAMI DWUJĘZYCZNYMI IM. OBROŃCÓW POKOJU</t>
  </si>
  <si>
    <t>SZKOŁA PODSTAWOWA SPECJALNA W SPECJALNYM OŚRODKU SZKOLNO - WYCHOWAWCZYM IM. EUGENII GIERAT W TARNOWIE</t>
  </si>
  <si>
    <t>SZKOŁA PODSTAWOWA NR 17 IM. EUGENIUSZA KWIATKOWSKIEGO W ZESPOLE SZKÓŁ OGÓLNOKSZTAŁCĄCYCH NR 1 W TARNOWIE</t>
  </si>
  <si>
    <t>KATOLICKA SZKOŁA PODSTAWOWA STOWARZYSZENIA PRZYJACIÓŁ SZKÓŁ KATOLICKICH Z ODDZIAŁAMI INTEGRACYJNYMI IM. STEFANA KARDYNAŁA WYSZYŃSKIEGO</t>
  </si>
  <si>
    <t>PUBLICZNA SZKOŁA PODSTAWOWA NR 1 STOWARZYSZENIA PRZYJACIÓŁ SZKÓŁ KATOLICKICH IM. ŚW. ANDRZEJA BOBOLI W STAREM BYSTREM</t>
  </si>
  <si>
    <t>LICZBA DNI NAUKI SZKOLNEJ w STYCZNIU 2022 r.</t>
  </si>
  <si>
    <r>
      <t>REGON Organu prowadzącego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sz val="14"/>
        <color rgb="FFFF0000"/>
        <rFont val="Calibri"/>
        <family val="2"/>
        <charset val="238"/>
        <scheme val="minor"/>
      </rPr>
      <t>(wybierz z listy)</t>
    </r>
  </si>
  <si>
    <r>
      <t xml:space="preserve">Nazwa instytucji </t>
    </r>
    <r>
      <rPr>
        <sz val="12"/>
        <color rgb="FFFF0000"/>
        <rFont val="Calibri"/>
        <family val="2"/>
        <charset val="238"/>
        <scheme val="minor"/>
      </rPr>
      <t>(automatycznie)</t>
    </r>
  </si>
  <si>
    <r>
      <t xml:space="preserve">NIP  </t>
    </r>
    <r>
      <rPr>
        <sz val="12"/>
        <color rgb="FFFF0000"/>
        <rFont val="Calibri"/>
        <family val="2"/>
        <charset val="238"/>
        <scheme val="minor"/>
      </rPr>
      <t>(automatycznie)</t>
    </r>
  </si>
  <si>
    <r>
      <t xml:space="preserve">Numer zawartej umowy o dotację </t>
    </r>
    <r>
      <rPr>
        <sz val="12"/>
        <color rgb="FFFF0000"/>
        <rFont val="Calibri"/>
        <family val="2"/>
        <charset val="238"/>
        <scheme val="minor"/>
      </rPr>
      <t>(automatycznie)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</si>
</sst>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0_ ;\-0\ "/>
    <numFmt numFmtId="166" formatCode="[$-415]mmmm\ yy;@"/>
    <numFmt numFmtId="167" formatCode="00000000000000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2F2F2F"/>
      <name val="Calibri"/>
      <family val="2"/>
      <charset val="238"/>
      <scheme val="minor"/>
    </font>
    <font>
      <sz val="12"/>
      <color rgb="FF313732"/>
      <name val="Calibri"/>
      <family val="2"/>
      <charset val="238"/>
      <scheme val="minor"/>
    </font>
    <font>
      <u/>
      <sz val="12"/>
      <color rgb="FFCC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0" tint="-4.9989318521683403E-2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E8E8E8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CC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4"/>
      <color rgb="FF00339A"/>
      <name val="Calibri"/>
      <family val="2"/>
      <charset val="238"/>
      <scheme val="minor"/>
    </font>
    <font>
      <sz val="12"/>
      <color rgb="FF00339A"/>
      <name val="Calibri"/>
      <family val="2"/>
      <charset val="238"/>
      <scheme val="minor"/>
    </font>
    <font>
      <b/>
      <sz val="11"/>
      <color rgb="FF00339A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180">
    <border>
      <left/>
      <right/>
      <top/>
      <bottom/>
      <diagonal/>
    </border>
    <border>
      <left style="medium">
        <color rgb="FF9C9C9C"/>
      </left>
      <right/>
      <top style="medium">
        <color rgb="FF9C9C9C"/>
      </top>
      <bottom style="medium">
        <color rgb="FF9C9C9C"/>
      </bottom>
      <diagonal/>
    </border>
    <border>
      <left/>
      <right style="medium">
        <color rgb="FF9C9C9C"/>
      </right>
      <top style="medium">
        <color rgb="FF9C9C9C"/>
      </top>
      <bottom style="medium">
        <color rgb="FF9C9C9C"/>
      </bottom>
      <diagonal/>
    </border>
    <border>
      <left/>
      <right/>
      <top style="medium">
        <color rgb="FF9C9C9C"/>
      </top>
      <bottom style="medium">
        <color rgb="FF9C9C9C"/>
      </bottom>
      <diagonal/>
    </border>
    <border>
      <left style="medium">
        <color rgb="FF9C9C9C"/>
      </left>
      <right/>
      <top style="medium">
        <color rgb="FF9C9C9C"/>
      </top>
      <bottom/>
      <diagonal/>
    </border>
    <border>
      <left/>
      <right style="medium">
        <color rgb="FF9C9C9C"/>
      </right>
      <top style="medium">
        <color rgb="FF9C9C9C"/>
      </top>
      <bottom/>
      <diagonal/>
    </border>
    <border>
      <left style="medium">
        <color rgb="FF9C9C9C"/>
      </left>
      <right/>
      <top/>
      <bottom/>
      <diagonal/>
    </border>
    <border>
      <left/>
      <right style="medium">
        <color rgb="FF9C9C9C"/>
      </right>
      <top/>
      <bottom/>
      <diagonal/>
    </border>
    <border>
      <left style="medium">
        <color rgb="FF9C9C9C"/>
      </left>
      <right/>
      <top/>
      <bottom style="medium">
        <color rgb="FF9C9C9C"/>
      </bottom>
      <diagonal/>
    </border>
    <border>
      <left/>
      <right style="medium">
        <color rgb="FF9C9C9C"/>
      </right>
      <top/>
      <bottom style="medium">
        <color rgb="FF9C9C9C"/>
      </bottom>
      <diagonal/>
    </border>
    <border>
      <left/>
      <right/>
      <top style="medium">
        <color rgb="FF9C9C9C"/>
      </top>
      <bottom/>
      <diagonal/>
    </border>
    <border>
      <left/>
      <right/>
      <top/>
      <bottom style="medium">
        <color rgb="FF9C9C9C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9C9C9C"/>
      </top>
      <bottom style="medium">
        <color rgb="FF80808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 style="medium">
        <color rgb="FF808080"/>
      </left>
      <right/>
      <top style="medium">
        <color rgb="FF9C9C9C"/>
      </top>
      <bottom style="medium">
        <color rgb="FF808080"/>
      </bottom>
      <diagonal/>
    </border>
    <border>
      <left/>
      <right/>
      <top style="medium">
        <color rgb="FF9C9C9C"/>
      </top>
      <bottom style="medium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808080"/>
      </left>
      <right/>
      <top style="medium">
        <color rgb="FF808080"/>
      </top>
      <bottom style="thin">
        <color indexed="64"/>
      </bottom>
      <diagonal/>
    </border>
    <border>
      <left/>
      <right/>
      <top style="medium">
        <color rgb="FF808080"/>
      </top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rgb="FF808080"/>
      </bottom>
      <diagonal/>
    </border>
    <border>
      <left/>
      <right/>
      <top style="medium">
        <color indexed="64"/>
      </top>
      <bottom style="medium">
        <color rgb="FF9C9C9C"/>
      </bottom>
      <diagonal/>
    </border>
    <border>
      <left/>
      <right/>
      <top style="medium">
        <color indexed="64"/>
      </top>
      <bottom style="medium">
        <color rgb="FF80808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2"/>
      </right>
      <top/>
      <bottom style="medium">
        <color indexed="64"/>
      </bottom>
      <diagonal/>
    </border>
    <border>
      <left style="medium">
        <color theme="2"/>
      </left>
      <right style="medium">
        <color theme="2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rgb="FF80808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/>
      </left>
      <right/>
      <top style="thin">
        <color theme="1"/>
      </top>
      <bottom style="thin">
        <color theme="4" tint="0.3999755851924192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n">
        <color theme="4" tint="0.39997558519241921"/>
      </top>
      <bottom/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 style="thick">
        <color rgb="FF9C9C9C"/>
      </left>
      <right/>
      <top/>
      <bottom/>
      <diagonal/>
    </border>
    <border>
      <left/>
      <right style="thick">
        <color rgb="FF9C9C9C"/>
      </right>
      <top/>
      <bottom/>
      <diagonal/>
    </border>
    <border>
      <left style="thick">
        <color rgb="FF0070C0"/>
      </left>
      <right/>
      <top style="thick">
        <color rgb="FF0070C0"/>
      </top>
      <bottom style="medium">
        <color rgb="FF9C9C9C"/>
      </bottom>
      <diagonal/>
    </border>
    <border>
      <left/>
      <right/>
      <top style="thick">
        <color rgb="FF0070C0"/>
      </top>
      <bottom style="medium">
        <color rgb="FF9C9C9C"/>
      </bottom>
      <diagonal/>
    </border>
    <border>
      <left/>
      <right style="thick">
        <color rgb="FF0070C0"/>
      </right>
      <top style="thick">
        <color rgb="FF0070C0"/>
      </top>
      <bottom style="medium">
        <color rgb="FF9C9C9C"/>
      </bottom>
      <diagonal/>
    </border>
    <border>
      <left style="thick">
        <color rgb="FF0070C0"/>
      </left>
      <right/>
      <top style="medium">
        <color rgb="FF9C9C9C"/>
      </top>
      <bottom style="medium">
        <color rgb="FF808080"/>
      </bottom>
      <diagonal/>
    </border>
    <border>
      <left/>
      <right style="thick">
        <color rgb="FF0070C0"/>
      </right>
      <top style="medium">
        <color rgb="FF9C9C9C"/>
      </top>
      <bottom style="medium">
        <color rgb="FF808080"/>
      </bottom>
      <diagonal/>
    </border>
    <border>
      <left style="thick">
        <color rgb="FF0070C0"/>
      </left>
      <right/>
      <top/>
      <bottom style="medium">
        <color rgb="FF808080"/>
      </bottom>
      <diagonal/>
    </border>
    <border>
      <left/>
      <right style="thick">
        <color rgb="FF0070C0"/>
      </right>
      <top/>
      <bottom style="medium">
        <color rgb="FF808080"/>
      </bottom>
      <diagonal/>
    </border>
    <border>
      <left style="thick">
        <color rgb="FF0070C0"/>
      </left>
      <right/>
      <top style="medium">
        <color rgb="FF808080"/>
      </top>
      <bottom/>
      <diagonal/>
    </border>
    <border>
      <left/>
      <right style="thick">
        <color rgb="FF0070C0"/>
      </right>
      <top style="medium">
        <color rgb="FF80808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medium">
        <color theme="2" tint="-0.499984740745262"/>
      </bottom>
      <diagonal/>
    </border>
    <border>
      <left/>
      <right style="thick">
        <color rgb="FF0070C0"/>
      </right>
      <top/>
      <bottom style="medium">
        <color theme="2" tint="-0.499984740745262"/>
      </bottom>
      <diagonal/>
    </border>
    <border>
      <left style="thick">
        <color rgb="FF0070C0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thick">
        <color rgb="FF0070C0"/>
      </right>
      <top style="medium">
        <color theme="2" tint="-0.499984740745262"/>
      </top>
      <bottom style="medium">
        <color theme="2" tint="-0.499984740745262"/>
      </bottom>
      <diagonal/>
    </border>
    <border>
      <left style="thick">
        <color rgb="FF0070C0"/>
      </left>
      <right/>
      <top style="medium">
        <color theme="2" tint="-0.499984740745262"/>
      </top>
      <bottom style="medium">
        <color rgb="FF808080"/>
      </bottom>
      <diagonal/>
    </border>
    <border>
      <left/>
      <right style="thick">
        <color rgb="FF0070C0"/>
      </right>
      <top style="medium">
        <color theme="2" tint="-0.499984740745262"/>
      </top>
      <bottom style="medium">
        <color rgb="FF808080"/>
      </bottom>
      <diagonal/>
    </border>
    <border>
      <left style="thick">
        <color rgb="FF0070C0"/>
      </left>
      <right/>
      <top style="medium">
        <color rgb="FF808080"/>
      </top>
      <bottom style="medium">
        <color rgb="FF808080"/>
      </bottom>
      <diagonal/>
    </border>
    <border>
      <left/>
      <right style="thick">
        <color rgb="FF0070C0"/>
      </right>
      <top style="medium">
        <color rgb="FF808080"/>
      </top>
      <bottom style="medium">
        <color rgb="FF808080"/>
      </bottom>
      <diagonal/>
    </border>
    <border>
      <left style="thick">
        <color rgb="FF0070C0"/>
      </left>
      <right/>
      <top style="medium">
        <color indexed="64"/>
      </top>
      <bottom style="medium">
        <color rgb="FF808080"/>
      </bottom>
      <diagonal/>
    </border>
    <border>
      <left/>
      <right style="thick">
        <color rgb="FF0070C0"/>
      </right>
      <top style="medium">
        <color indexed="64"/>
      </top>
      <bottom style="medium">
        <color rgb="FF80808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n">
        <color auto="1"/>
      </top>
      <bottom style="medium">
        <color indexed="64"/>
      </bottom>
      <diagonal/>
    </border>
    <border>
      <left/>
      <right style="thick">
        <color rgb="FF0070C0"/>
      </right>
      <top style="thin">
        <color auto="1"/>
      </top>
      <bottom style="medium">
        <color indexed="64"/>
      </bottom>
      <diagonal/>
    </border>
    <border>
      <left style="thick">
        <color rgb="FF0070C0"/>
      </left>
      <right/>
      <top style="medium">
        <color indexed="64"/>
      </top>
      <bottom style="medium">
        <color indexed="64"/>
      </bottom>
      <diagonal/>
    </border>
    <border>
      <left style="thick">
        <color rgb="FF0070C0"/>
      </left>
      <right/>
      <top style="medium">
        <color indexed="64"/>
      </top>
      <bottom/>
      <diagonal/>
    </border>
    <border>
      <left/>
      <right style="thick">
        <color rgb="FF0070C0"/>
      </right>
      <top style="medium">
        <color indexed="64"/>
      </top>
      <bottom/>
      <diagonal/>
    </border>
    <border>
      <left style="thick">
        <color rgb="FF0070C0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thick">
        <color rgb="FF0070C0"/>
      </right>
      <top style="medium">
        <color theme="2"/>
      </top>
      <bottom style="medium">
        <color theme="2"/>
      </bottom>
      <diagonal/>
    </border>
    <border>
      <left style="thick">
        <color rgb="FF0070C0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thick">
        <color rgb="FF0070C0"/>
      </right>
      <top style="medium">
        <color theme="2"/>
      </top>
      <bottom/>
      <diagonal/>
    </border>
    <border>
      <left style="thick">
        <color rgb="FF0070C0"/>
      </left>
      <right/>
      <top/>
      <bottom style="medium">
        <color indexed="64"/>
      </bottom>
      <diagonal/>
    </border>
    <border>
      <left style="medium">
        <color theme="2"/>
      </left>
      <right style="thick">
        <color rgb="FF0070C0"/>
      </right>
      <top/>
      <bottom style="medium">
        <color indexed="64"/>
      </bottom>
      <diagonal/>
    </border>
    <border>
      <left style="thick">
        <color rgb="FF0070C0"/>
      </left>
      <right/>
      <top style="medium">
        <color rgb="FF808080"/>
      </top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 style="thick">
        <color rgb="FF0070C0"/>
      </left>
      <right style="medium">
        <color rgb="FF808080"/>
      </right>
      <top style="medium">
        <color rgb="FF808080"/>
      </top>
      <bottom/>
      <diagonal/>
    </border>
    <border>
      <left style="thick">
        <color rgb="FF0070C0"/>
      </left>
      <right/>
      <top style="thin">
        <color auto="1"/>
      </top>
      <bottom/>
      <diagonal/>
    </border>
    <border>
      <left/>
      <right style="thick">
        <color rgb="FF0070C0"/>
      </right>
      <top style="thin">
        <color auto="1"/>
      </top>
      <bottom/>
      <diagonal/>
    </border>
    <border>
      <left/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/>
      <top style="thin">
        <color auto="1"/>
      </top>
      <bottom style="thin">
        <color auto="1"/>
      </bottom>
      <diagonal/>
    </border>
    <border>
      <left style="thick">
        <color rgb="FF0070C0"/>
      </left>
      <right/>
      <top style="thin">
        <color auto="1"/>
      </top>
      <bottom style="thick">
        <color rgb="FF0070C0"/>
      </bottom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auto="1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thick">
        <color rgb="FF0070C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medium">
        <color rgb="FF9C9C9C"/>
      </right>
      <top style="thick">
        <color theme="1"/>
      </top>
      <bottom/>
      <diagonal/>
    </border>
    <border>
      <left style="medium">
        <color rgb="FF9C9C9C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 style="medium">
        <color rgb="FF9C9C9C"/>
      </top>
      <bottom style="medium">
        <color rgb="FF9C9C9C"/>
      </bottom>
      <diagonal/>
    </border>
    <border>
      <left/>
      <right style="thick">
        <color theme="1"/>
      </right>
      <top style="medium">
        <color rgb="FF9C9C9C"/>
      </top>
      <bottom style="medium">
        <color rgb="FF9C9C9C"/>
      </bottom>
      <diagonal/>
    </border>
    <border>
      <left style="thick">
        <color theme="1"/>
      </left>
      <right/>
      <top style="medium">
        <color rgb="FF9C9C9C"/>
      </top>
      <bottom/>
      <diagonal/>
    </border>
    <border>
      <left/>
      <right style="thick">
        <color theme="1"/>
      </right>
      <top style="medium">
        <color rgb="FF9C9C9C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rgb="FF9C9C9C"/>
      </bottom>
      <diagonal/>
    </border>
    <border>
      <left/>
      <right style="thick">
        <color theme="1"/>
      </right>
      <top/>
      <bottom style="medium">
        <color rgb="FF9C9C9C"/>
      </bottom>
      <diagonal/>
    </border>
    <border>
      <left style="thick">
        <color theme="1"/>
      </left>
      <right/>
      <top style="medium">
        <color indexed="64"/>
      </top>
      <bottom style="medium">
        <color rgb="FF9C9C9C"/>
      </bottom>
      <diagonal/>
    </border>
    <border>
      <left/>
      <right style="thick">
        <color theme="1"/>
      </right>
      <top style="medium">
        <color indexed="64"/>
      </top>
      <bottom style="medium">
        <color rgb="FF9C9C9C"/>
      </bottom>
      <diagonal/>
    </border>
    <border>
      <left style="thick">
        <color theme="1"/>
      </left>
      <right/>
      <top style="medium">
        <color rgb="FF9C9C9C"/>
      </top>
      <bottom style="thick">
        <color theme="1"/>
      </bottom>
      <diagonal/>
    </border>
    <border>
      <left/>
      <right/>
      <top style="medium">
        <color rgb="FF9C9C9C"/>
      </top>
      <bottom style="thick">
        <color theme="1"/>
      </bottom>
      <diagonal/>
    </border>
    <border>
      <left style="medium">
        <color rgb="FF9C9C9C"/>
      </left>
      <right/>
      <top style="medium">
        <color rgb="FF9C9C9C"/>
      </top>
      <bottom style="thick">
        <color theme="1"/>
      </bottom>
      <diagonal/>
    </border>
    <border>
      <left/>
      <right style="medium">
        <color rgb="FF9C9C9C"/>
      </right>
      <top style="medium">
        <color rgb="FF9C9C9C"/>
      </top>
      <bottom style="thick">
        <color theme="1"/>
      </bottom>
      <diagonal/>
    </border>
    <border>
      <left/>
      <right style="thick">
        <color theme="1"/>
      </right>
      <top style="medium">
        <color rgb="FF9C9C9C"/>
      </top>
      <bottom style="thick">
        <color theme="1"/>
      </bottom>
      <diagonal/>
    </border>
    <border>
      <left style="medium">
        <color auto="1"/>
      </left>
      <right/>
      <top style="thick">
        <color rgb="FF0070C0"/>
      </top>
      <bottom/>
      <diagonal/>
    </border>
    <border>
      <left/>
      <right style="medium">
        <color auto="1"/>
      </right>
      <top style="thick">
        <color rgb="FF0070C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7">
    <xf numFmtId="0" fontId="0" fillId="0" borderId="0" xfId="0"/>
    <xf numFmtId="0" fontId="0" fillId="0" borderId="16" xfId="0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1" fontId="3" fillId="0" borderId="18" xfId="3" applyNumberFormat="1" applyFont="1" applyBorder="1" applyAlignment="1">
      <alignment horizontal="left" vertical="center" wrapText="1"/>
    </xf>
    <xf numFmtId="1" fontId="3" fillId="7" borderId="18" xfId="3" applyNumberFormat="1" applyFont="1" applyFill="1" applyBorder="1" applyAlignment="1">
      <alignment horizontal="left" vertical="center" wrapText="1"/>
    </xf>
    <xf numFmtId="1" fontId="3" fillId="7" borderId="21" xfId="3" applyNumberFormat="1" applyFont="1" applyFill="1" applyBorder="1" applyAlignment="1">
      <alignment horizontal="left" vertical="center" wrapText="1"/>
    </xf>
    <xf numFmtId="0" fontId="3" fillId="0" borderId="17" xfId="3" applyFont="1" applyBorder="1" applyAlignment="1">
      <alignment horizontal="left" vertical="center" wrapText="1"/>
    </xf>
    <xf numFmtId="0" fontId="3" fillId="7" borderId="17" xfId="3" applyFont="1" applyFill="1" applyBorder="1" applyAlignment="1">
      <alignment horizontal="left" vertical="center" wrapText="1"/>
    </xf>
    <xf numFmtId="0" fontId="3" fillId="7" borderId="23" xfId="3" applyFont="1" applyFill="1" applyBorder="1" applyAlignment="1">
      <alignment horizontal="left" vertical="center" wrapText="1"/>
    </xf>
    <xf numFmtId="0" fontId="4" fillId="6" borderId="24" xfId="3" applyFont="1" applyFill="1" applyBorder="1" applyAlignment="1">
      <alignment horizontal="center" vertical="center" wrapText="1"/>
    </xf>
    <xf numFmtId="1" fontId="4" fillId="6" borderId="25" xfId="3" applyNumberFormat="1" applyFont="1" applyFill="1" applyBorder="1" applyAlignment="1">
      <alignment horizontal="center" vertical="center" wrapText="1"/>
    </xf>
    <xf numFmtId="0" fontId="4" fillId="6" borderId="25" xfId="3" applyFont="1" applyFill="1" applyBorder="1" applyAlignment="1">
      <alignment horizontal="center" vertical="center" wrapText="1"/>
    </xf>
    <xf numFmtId="44" fontId="4" fillId="6" borderId="27" xfId="4" applyNumberFormat="1" applyFont="1" applyFill="1" applyBorder="1" applyAlignment="1">
      <alignment horizontal="center" vertical="center" wrapText="1"/>
    </xf>
    <xf numFmtId="44" fontId="5" fillId="6" borderId="26" xfId="4" applyNumberFormat="1" applyFont="1" applyFill="1" applyBorder="1" applyAlignment="1">
      <alignment horizontal="center" vertical="center" wrapText="1"/>
    </xf>
    <xf numFmtId="0" fontId="3" fillId="0" borderId="22" xfId="3" applyBorder="1" applyAlignment="1">
      <alignment horizontal="center" vertical="center" wrapText="1"/>
    </xf>
    <xf numFmtId="0" fontId="3" fillId="0" borderId="30" xfId="3" applyBorder="1" applyAlignment="1">
      <alignment horizontal="center" vertical="center" wrapText="1"/>
    </xf>
    <xf numFmtId="43" fontId="0" fillId="0" borderId="0" xfId="1" applyFont="1"/>
    <xf numFmtId="0" fontId="8" fillId="0" borderId="0" xfId="0" applyFont="1"/>
    <xf numFmtId="0" fontId="8" fillId="3" borderId="0" xfId="0" applyFont="1" applyFill="1" applyAlignment="1">
      <alignment vertical="center" wrapText="1"/>
    </xf>
    <xf numFmtId="0" fontId="10" fillId="0" borderId="0" xfId="0" applyFont="1"/>
    <xf numFmtId="0" fontId="8" fillId="0" borderId="0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8" fillId="8" borderId="47" xfId="0" applyFont="1" applyFill="1" applyBorder="1" applyAlignment="1">
      <alignment horizontal="right"/>
    </xf>
    <xf numFmtId="0" fontId="8" fillId="8" borderId="48" xfId="0" applyFont="1" applyFill="1" applyBorder="1" applyAlignment="1">
      <alignment horizontal="right"/>
    </xf>
    <xf numFmtId="164" fontId="9" fillId="8" borderId="48" xfId="1" applyNumberFormat="1" applyFont="1" applyFill="1" applyBorder="1" applyAlignment="1">
      <alignment horizontal="center" vertical="center" wrapText="1"/>
    </xf>
    <xf numFmtId="164" fontId="9" fillId="8" borderId="49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/>
    <xf numFmtId="0" fontId="8" fillId="5" borderId="0" xfId="0" applyFont="1" applyFill="1"/>
    <xf numFmtId="0" fontId="19" fillId="5" borderId="0" xfId="0" applyFont="1" applyFill="1"/>
    <xf numFmtId="1" fontId="0" fillId="0" borderId="0" xfId="0" applyNumberFormat="1"/>
    <xf numFmtId="0" fontId="4" fillId="6" borderId="53" xfId="3" applyFont="1" applyFill="1" applyBorder="1" applyAlignment="1">
      <alignment horizontal="center" vertical="center" wrapText="1"/>
    </xf>
    <xf numFmtId="1" fontId="4" fillId="6" borderId="54" xfId="3" applyNumberFormat="1" applyFont="1" applyFill="1" applyBorder="1" applyAlignment="1">
      <alignment horizontal="center" vertical="center" wrapText="1"/>
    </xf>
    <xf numFmtId="1" fontId="0" fillId="0" borderId="0" xfId="1" applyNumberFormat="1" applyFont="1"/>
    <xf numFmtId="0" fontId="9" fillId="3" borderId="57" xfId="0" applyFont="1" applyFill="1" applyBorder="1" applyAlignment="1">
      <alignment vertical="center"/>
    </xf>
    <xf numFmtId="0" fontId="8" fillId="3" borderId="5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4" fontId="5" fillId="6" borderId="26" xfId="2" applyFont="1" applyFill="1" applyBorder="1" applyAlignment="1">
      <alignment horizontal="center" vertical="center" wrapText="1"/>
    </xf>
    <xf numFmtId="0" fontId="3" fillId="0" borderId="19" xfId="3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/>
    <xf numFmtId="0" fontId="8" fillId="0" borderId="0" xfId="0" applyFont="1" applyAlignment="1">
      <alignment horizontal="center"/>
    </xf>
    <xf numFmtId="1" fontId="8" fillId="0" borderId="19" xfId="3" applyNumberFormat="1" applyFont="1" applyBorder="1" applyAlignment="1" applyProtection="1">
      <alignment vertical="center" wrapText="1"/>
      <protection locked="0"/>
    </xf>
    <xf numFmtId="0" fontId="9" fillId="5" borderId="37" xfId="0" applyFont="1" applyFill="1" applyBorder="1" applyAlignment="1">
      <alignment horizontal="left" vertical="center" wrapText="1"/>
    </xf>
    <xf numFmtId="0" fontId="14" fillId="8" borderId="60" xfId="0" applyFont="1" applyFill="1" applyBorder="1" applyAlignment="1" applyProtection="1">
      <alignment horizontal="center" vertical="center" wrapText="1"/>
      <protection hidden="1"/>
    </xf>
    <xf numFmtId="0" fontId="8" fillId="3" borderId="64" xfId="0" applyFont="1" applyFill="1" applyBorder="1" applyAlignment="1">
      <alignment vertical="center" wrapText="1"/>
    </xf>
    <xf numFmtId="0" fontId="8" fillId="0" borderId="68" xfId="0" applyFont="1" applyFill="1" applyBorder="1" applyAlignment="1">
      <alignment horizontal="right"/>
    </xf>
    <xf numFmtId="164" fontId="9" fillId="0" borderId="68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1" fillId="0" borderId="65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1" fillId="0" borderId="66" xfId="0" applyFont="1" applyBorder="1" applyAlignment="1">
      <alignment horizontal="left"/>
    </xf>
    <xf numFmtId="0" fontId="0" fillId="0" borderId="0" xfId="0" applyAlignment="1">
      <alignment wrapText="1"/>
    </xf>
    <xf numFmtId="0" fontId="8" fillId="12" borderId="0" xfId="0" applyFont="1" applyFill="1"/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wrapText="1"/>
      <protection hidden="1"/>
    </xf>
    <xf numFmtId="0" fontId="35" fillId="0" borderId="62" xfId="0" applyFont="1" applyBorder="1" applyProtection="1">
      <protection hidden="1"/>
    </xf>
    <xf numFmtId="0" fontId="35" fillId="14" borderId="88" xfId="0" applyFont="1" applyFill="1" applyBorder="1" applyProtection="1">
      <protection hidden="1"/>
    </xf>
    <xf numFmtId="0" fontId="35" fillId="14" borderId="89" xfId="0" applyFont="1" applyFill="1" applyBorder="1" applyProtection="1">
      <protection hidden="1"/>
    </xf>
    <xf numFmtId="0" fontId="35" fillId="14" borderId="90" xfId="0" applyFont="1" applyFill="1" applyBorder="1" applyProtection="1">
      <protection hidden="1"/>
    </xf>
    <xf numFmtId="0" fontId="35" fillId="14" borderId="77" xfId="0" applyFont="1" applyFill="1" applyBorder="1" applyProtection="1">
      <protection hidden="1"/>
    </xf>
    <xf numFmtId="0" fontId="35" fillId="0" borderId="88" xfId="0" applyFont="1" applyBorder="1" applyProtection="1">
      <protection hidden="1"/>
    </xf>
    <xf numFmtId="0" fontId="35" fillId="0" borderId="89" xfId="0" applyFont="1" applyBorder="1" applyProtection="1">
      <protection hidden="1"/>
    </xf>
    <xf numFmtId="0" fontId="35" fillId="14" borderId="76" xfId="0" applyFont="1" applyFill="1" applyBorder="1" applyProtection="1">
      <protection hidden="1"/>
    </xf>
    <xf numFmtId="0" fontId="35" fillId="0" borderId="90" xfId="0" applyFont="1" applyBorder="1" applyProtection="1">
      <protection hidden="1"/>
    </xf>
    <xf numFmtId="0" fontId="37" fillId="0" borderId="88" xfId="0" applyFont="1" applyBorder="1" applyAlignment="1" applyProtection="1">
      <alignment horizontal="center" vertical="center" wrapText="1"/>
      <protection hidden="1"/>
    </xf>
    <xf numFmtId="0" fontId="37" fillId="0" borderId="89" xfId="0" applyFont="1" applyBorder="1" applyAlignment="1" applyProtection="1">
      <alignment horizontal="center" vertical="center" wrapText="1"/>
      <protection hidden="1"/>
    </xf>
    <xf numFmtId="0" fontId="37" fillId="0" borderId="90" xfId="0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5" fillId="0" borderId="65" xfId="0" applyFont="1" applyBorder="1" applyProtection="1">
      <protection hidden="1"/>
    </xf>
    <xf numFmtId="44" fontId="35" fillId="0" borderId="0" xfId="2" applyFont="1" applyFill="1" applyBorder="1" applyProtection="1">
      <protection hidden="1"/>
    </xf>
    <xf numFmtId="0" fontId="35" fillId="0" borderId="0" xfId="2" applyNumberFormat="1" applyFont="1" applyFill="1" applyBorder="1" applyProtection="1">
      <protection hidden="1"/>
    </xf>
    <xf numFmtId="0" fontId="35" fillId="0" borderId="0" xfId="0" applyFont="1" applyBorder="1" applyProtection="1">
      <protection hidden="1"/>
    </xf>
    <xf numFmtId="0" fontId="35" fillId="0" borderId="66" xfId="0" applyFont="1" applyBorder="1" applyProtection="1">
      <protection hidden="1"/>
    </xf>
    <xf numFmtId="44" fontId="35" fillId="0" borderId="0" xfId="0" applyNumberFormat="1" applyFont="1" applyBorder="1" applyProtection="1">
      <protection hidden="1"/>
    </xf>
    <xf numFmtId="44" fontId="35" fillId="0" borderId="66" xfId="2" applyFont="1" applyBorder="1" applyProtection="1">
      <protection hidden="1"/>
    </xf>
    <xf numFmtId="44" fontId="35" fillId="0" borderId="0" xfId="0" applyNumberFormat="1" applyFont="1" applyProtection="1">
      <protection hidden="1"/>
    </xf>
    <xf numFmtId="1" fontId="35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0" fontId="0" fillId="11" borderId="100" xfId="0" applyFont="1" applyFill="1" applyBorder="1" applyAlignment="1">
      <alignment vertical="center" wrapText="1"/>
    </xf>
    <xf numFmtId="0" fontId="0" fillId="11" borderId="100" xfId="0" applyFont="1" applyFill="1" applyBorder="1"/>
    <xf numFmtId="0" fontId="0" fillId="0" borderId="100" xfId="0" applyFont="1" applyBorder="1"/>
    <xf numFmtId="0" fontId="24" fillId="7" borderId="101" xfId="0" applyFont="1" applyFill="1" applyBorder="1" applyAlignment="1">
      <alignment wrapText="1"/>
    </xf>
    <xf numFmtId="0" fontId="3" fillId="0" borderId="19" xfId="3" applyFill="1" applyBorder="1" applyAlignment="1">
      <alignment horizontal="center" vertical="center"/>
    </xf>
    <xf numFmtId="0" fontId="0" fillId="0" borderId="0" xfId="0" applyFill="1"/>
    <xf numFmtId="0" fontId="0" fillId="0" borderId="100" xfId="0" applyFont="1" applyFill="1" applyBorder="1"/>
    <xf numFmtId="44" fontId="26" fillId="0" borderId="102" xfId="2" applyFont="1" applyFill="1" applyBorder="1" applyAlignment="1">
      <alignment vertical="center"/>
    </xf>
    <xf numFmtId="0" fontId="0" fillId="11" borderId="19" xfId="0" applyFont="1" applyFill="1" applyBorder="1" applyAlignment="1">
      <alignment vertical="center" wrapText="1"/>
    </xf>
    <xf numFmtId="0" fontId="24" fillId="7" borderId="19" xfId="0" applyFont="1" applyFill="1" applyBorder="1" applyAlignment="1">
      <alignment wrapText="1"/>
    </xf>
    <xf numFmtId="0" fontId="3" fillId="0" borderId="0" xfId="3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0" fillId="0" borderId="0" xfId="0" applyFont="1" applyBorder="1"/>
    <xf numFmtId="1" fontId="38" fillId="0" borderId="19" xfId="0" applyNumberFormat="1" applyFont="1" applyBorder="1" applyAlignment="1">
      <alignment vertical="center" wrapText="1"/>
    </xf>
    <xf numFmtId="0" fontId="38" fillId="0" borderId="19" xfId="0" applyFont="1" applyBorder="1" applyAlignment="1">
      <alignment vertical="center" wrapText="1"/>
    </xf>
    <xf numFmtId="0" fontId="38" fillId="11" borderId="100" xfId="0" applyFont="1" applyFill="1" applyBorder="1"/>
    <xf numFmtId="0" fontId="38" fillId="0" borderId="19" xfId="3" applyFont="1" applyBorder="1" applyAlignment="1">
      <alignment horizontal="center" vertical="center"/>
    </xf>
    <xf numFmtId="0" fontId="38" fillId="0" borderId="0" xfId="3" applyFont="1" applyBorder="1" applyAlignment="1">
      <alignment horizontal="center" vertical="center"/>
    </xf>
    <xf numFmtId="0" fontId="38" fillId="0" borderId="0" xfId="0" applyFont="1"/>
    <xf numFmtId="0" fontId="0" fillId="0" borderId="0" xfId="0" applyFont="1" applyFill="1" applyBorder="1"/>
    <xf numFmtId="167" fontId="0" fillId="11" borderId="103" xfId="0" applyNumberFormat="1" applyFont="1" applyFill="1" applyBorder="1"/>
    <xf numFmtId="44" fontId="0" fillId="0" borderId="0" xfId="2" applyFont="1" applyAlignment="1">
      <alignment horizontal="right"/>
    </xf>
    <xf numFmtId="0" fontId="0" fillId="0" borderId="0" xfId="0" applyAlignment="1">
      <alignment horizontal="right"/>
    </xf>
    <xf numFmtId="2" fontId="0" fillId="11" borderId="100" xfId="1" applyNumberFormat="1" applyFont="1" applyFill="1" applyBorder="1" applyAlignment="1">
      <alignment horizontal="right"/>
    </xf>
    <xf numFmtId="2" fontId="0" fillId="11" borderId="100" xfId="2" applyNumberFormat="1" applyFont="1" applyFill="1" applyBorder="1" applyAlignment="1">
      <alignment horizontal="right"/>
    </xf>
    <xf numFmtId="2" fontId="38" fillId="0" borderId="19" xfId="2" applyNumberFormat="1" applyFont="1" applyBorder="1" applyAlignment="1">
      <alignment horizontal="right" vertical="center" wrapText="1"/>
    </xf>
    <xf numFmtId="2" fontId="38" fillId="0" borderId="19" xfId="4" applyNumberFormat="1" applyFont="1" applyFill="1" applyBorder="1" applyAlignment="1">
      <alignment horizontal="right" vertical="center"/>
    </xf>
    <xf numFmtId="2" fontId="0" fillId="0" borderId="0" xfId="2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00" xfId="0" applyFont="1" applyBorder="1" applyAlignment="1">
      <alignment wrapText="1"/>
    </xf>
    <xf numFmtId="0" fontId="0" fillId="11" borderId="100" xfId="0" applyFont="1" applyFill="1" applyBorder="1" applyAlignment="1">
      <alignment wrapText="1"/>
    </xf>
    <xf numFmtId="0" fontId="24" fillId="0" borderId="104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9" xfId="0" applyFont="1" applyBorder="1" applyAlignment="1">
      <alignment wrapText="1"/>
    </xf>
    <xf numFmtId="0" fontId="0" fillId="11" borderId="19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38" fillId="0" borderId="19" xfId="0" applyFont="1" applyBorder="1" applyAlignment="1">
      <alignment wrapText="1"/>
    </xf>
    <xf numFmtId="0" fontId="0" fillId="0" borderId="19" xfId="0" applyFill="1" applyBorder="1" applyAlignment="1">
      <alignment wrapText="1"/>
    </xf>
    <xf numFmtId="0" fontId="8" fillId="0" borderId="19" xfId="3" applyFont="1" applyBorder="1" applyAlignment="1" applyProtection="1">
      <alignment horizontal="right" vertical="center" wrapText="1"/>
      <protection locked="0"/>
    </xf>
    <xf numFmtId="1" fontId="8" fillId="0" borderId="19" xfId="3" applyNumberFormat="1" applyFont="1" applyBorder="1" applyAlignment="1" applyProtection="1">
      <alignment horizontal="right" vertical="center" wrapText="1"/>
      <protection locked="0"/>
    </xf>
    <xf numFmtId="0" fontId="8" fillId="0" borderId="19" xfId="3" applyFont="1" applyBorder="1" applyAlignment="1">
      <alignment horizontal="center" vertical="center" wrapText="1"/>
    </xf>
    <xf numFmtId="0" fontId="8" fillId="3" borderId="37" xfId="0" applyFont="1" applyFill="1" applyBorder="1" applyAlignment="1">
      <alignment vertical="center" wrapText="1"/>
    </xf>
    <xf numFmtId="0" fontId="8" fillId="3" borderId="55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0" borderId="19" xfId="3" applyFont="1" applyBorder="1" applyAlignment="1" applyProtection="1">
      <alignment vertical="center" wrapText="1"/>
      <protection locked="0"/>
    </xf>
    <xf numFmtId="0" fontId="35" fillId="0" borderId="89" xfId="0" applyFont="1" applyBorder="1" applyAlignment="1" applyProtection="1">
      <alignment horizontal="center"/>
      <protection hidden="1"/>
    </xf>
    <xf numFmtId="0" fontId="35" fillId="0" borderId="76" xfId="0" applyFont="1" applyBorder="1" applyAlignment="1" applyProtection="1">
      <alignment horizontal="center"/>
      <protection hidden="1"/>
    </xf>
    <xf numFmtId="0" fontId="37" fillId="0" borderId="76" xfId="0" applyFont="1" applyBorder="1" applyAlignment="1" applyProtection="1">
      <alignment horizontal="center" vertical="center" wrapText="1"/>
      <protection hidden="1"/>
    </xf>
    <xf numFmtId="0" fontId="8" fillId="13" borderId="6" xfId="0" applyFont="1" applyFill="1" applyBorder="1" applyAlignment="1">
      <alignment vertical="center" wrapText="1"/>
    </xf>
    <xf numFmtId="0" fontId="8" fillId="13" borderId="0" xfId="0" applyFont="1" applyFill="1" applyBorder="1" applyAlignment="1">
      <alignment vertical="center" wrapText="1"/>
    </xf>
    <xf numFmtId="0" fontId="8" fillId="13" borderId="0" xfId="0" applyFont="1" applyFill="1" applyBorder="1" applyAlignment="1">
      <alignment horizontal="left" vertical="center" wrapText="1"/>
    </xf>
    <xf numFmtId="0" fontId="8" fillId="13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0" borderId="105" xfId="0" applyFont="1" applyFill="1" applyBorder="1" applyAlignment="1">
      <alignment horizontal="left" vertical="center" wrapText="1"/>
    </xf>
    <xf numFmtId="0" fontId="8" fillId="0" borderId="106" xfId="0" applyFont="1" applyFill="1" applyBorder="1" applyAlignment="1">
      <alignment horizontal="left" vertical="center" wrapText="1"/>
    </xf>
    <xf numFmtId="0" fontId="8" fillId="3" borderId="115" xfId="0" applyFont="1" applyFill="1" applyBorder="1" applyAlignment="1">
      <alignment vertical="center" wrapText="1"/>
    </xf>
    <xf numFmtId="0" fontId="8" fillId="3" borderId="119" xfId="0" applyFont="1" applyFill="1" applyBorder="1" applyAlignment="1">
      <alignment vertical="center" wrapText="1"/>
    </xf>
    <xf numFmtId="0" fontId="9" fillId="3" borderId="120" xfId="0" applyFont="1" applyFill="1" applyBorder="1" applyAlignment="1">
      <alignment vertical="center"/>
    </xf>
    <xf numFmtId="0" fontId="8" fillId="5" borderId="116" xfId="0" applyFont="1" applyFill="1" applyBorder="1" applyAlignment="1">
      <alignment vertical="center" wrapText="1"/>
    </xf>
    <xf numFmtId="0" fontId="8" fillId="5" borderId="117" xfId="0" applyFont="1" applyFill="1" applyBorder="1" applyAlignment="1">
      <alignment vertical="center" wrapText="1"/>
    </xf>
    <xf numFmtId="0" fontId="9" fillId="5" borderId="114" xfId="0" applyFont="1" applyFill="1" applyBorder="1" applyAlignment="1">
      <alignment horizontal="left" vertical="center" wrapText="1"/>
    </xf>
    <xf numFmtId="0" fontId="9" fillId="5" borderId="115" xfId="0" applyFont="1" applyFill="1" applyBorder="1" applyAlignment="1">
      <alignment horizontal="left" vertical="center" wrapText="1"/>
    </xf>
    <xf numFmtId="0" fontId="8" fillId="0" borderId="128" xfId="3" applyFont="1" applyBorder="1" applyAlignment="1">
      <alignment horizontal="center" vertical="center" wrapText="1"/>
    </xf>
    <xf numFmtId="0" fontId="8" fillId="0" borderId="129" xfId="3" applyFont="1" applyFill="1" applyBorder="1" applyAlignment="1">
      <alignment horizontal="center" vertical="center" wrapText="1"/>
    </xf>
    <xf numFmtId="0" fontId="8" fillId="0" borderId="128" xfId="3" applyFont="1" applyBorder="1" applyAlignment="1" applyProtection="1">
      <alignment vertical="center" wrapText="1"/>
      <protection locked="0"/>
    </xf>
    <xf numFmtId="4" fontId="8" fillId="0" borderId="129" xfId="0" applyNumberFormat="1" applyFont="1" applyBorder="1" applyProtection="1">
      <protection locked="0"/>
    </xf>
    <xf numFmtId="0" fontId="15" fillId="0" borderId="116" xfId="3" applyFont="1" applyBorder="1" applyAlignment="1">
      <alignment horizontal="center" vertical="center" wrapText="1"/>
    </xf>
    <xf numFmtId="0" fontId="15" fillId="0" borderId="117" xfId="3" applyFont="1" applyBorder="1" applyAlignment="1">
      <alignment horizontal="center" vertical="center" wrapText="1"/>
    </xf>
    <xf numFmtId="0" fontId="8" fillId="0" borderId="133" xfId="0" applyFont="1" applyFill="1" applyBorder="1" applyAlignment="1">
      <alignment horizontal="right"/>
    </xf>
    <xf numFmtId="164" fontId="9" fillId="0" borderId="134" xfId="1" applyNumberFormat="1" applyFont="1" applyFill="1" applyBorder="1" applyAlignment="1">
      <alignment horizontal="center" vertical="center" wrapText="1"/>
    </xf>
    <xf numFmtId="0" fontId="8" fillId="3" borderId="117" xfId="0" applyFont="1" applyFill="1" applyBorder="1" applyAlignment="1"/>
    <xf numFmtId="0" fontId="8" fillId="3" borderId="142" xfId="0" applyFont="1" applyFill="1" applyBorder="1" applyAlignment="1">
      <alignment vertical="center" wrapText="1"/>
    </xf>
    <xf numFmtId="0" fontId="9" fillId="3" borderId="143" xfId="0" applyFont="1" applyFill="1" applyBorder="1" applyAlignment="1">
      <alignment horizontal="center" vertical="center" wrapText="1"/>
    </xf>
    <xf numFmtId="0" fontId="6" fillId="3" borderId="115" xfId="0" applyFont="1" applyFill="1" applyBorder="1" applyAlignment="1">
      <alignment horizontal="center" vertical="center" wrapText="1"/>
    </xf>
    <xf numFmtId="0" fontId="9" fillId="5" borderId="128" xfId="0" applyFont="1" applyFill="1" applyBorder="1" applyAlignment="1" applyProtection="1">
      <alignment vertical="center" wrapText="1"/>
      <protection locked="0"/>
    </xf>
    <xf numFmtId="0" fontId="9" fillId="5" borderId="129" xfId="0" applyFont="1" applyFill="1" applyBorder="1" applyAlignment="1" applyProtection="1">
      <alignment vertical="center" wrapText="1"/>
      <protection locked="0"/>
    </xf>
    <xf numFmtId="0" fontId="8" fillId="5" borderId="142" xfId="0" applyFont="1" applyFill="1" applyBorder="1" applyAlignment="1">
      <alignment vertical="center" wrapText="1"/>
    </xf>
    <xf numFmtId="0" fontId="8" fillId="3" borderId="168" xfId="0" applyFont="1" applyFill="1" applyBorder="1" applyAlignment="1">
      <alignment vertical="center" wrapText="1"/>
    </xf>
    <xf numFmtId="0" fontId="8" fillId="0" borderId="178" xfId="0" applyFont="1" applyFill="1" applyBorder="1" applyAlignment="1">
      <alignment horizontal="left" vertical="center" wrapText="1"/>
    </xf>
    <xf numFmtId="0" fontId="8" fillId="0" borderId="179" xfId="0" applyFont="1" applyFill="1" applyBorder="1" applyAlignment="1">
      <alignment horizontal="left" vertical="center" wrapText="1"/>
    </xf>
    <xf numFmtId="0" fontId="9" fillId="9" borderId="133" xfId="0" applyFont="1" applyFill="1" applyBorder="1" applyAlignment="1">
      <alignment horizontal="center" vertical="center" wrapText="1"/>
    </xf>
    <xf numFmtId="0" fontId="9" fillId="9" borderId="68" xfId="0" applyFont="1" applyFill="1" applyBorder="1" applyAlignment="1">
      <alignment horizontal="center" vertical="center" wrapText="1"/>
    </xf>
    <xf numFmtId="0" fontId="9" fillId="9" borderId="134" xfId="0" applyFont="1" applyFill="1" applyBorder="1" applyAlignment="1">
      <alignment horizontal="center" vertical="center" wrapText="1"/>
    </xf>
    <xf numFmtId="0" fontId="6" fillId="4" borderId="12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1" fontId="9" fillId="5" borderId="40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29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146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154" xfId="0" applyFont="1" applyFill="1" applyBorder="1" applyAlignment="1">
      <alignment vertical="center" wrapText="1"/>
    </xf>
    <xf numFmtId="0" fontId="9" fillId="4" borderId="86" xfId="0" applyFont="1" applyFill="1" applyBorder="1" applyAlignment="1">
      <alignment vertical="center" wrapText="1"/>
    </xf>
    <xf numFmtId="0" fontId="9" fillId="4" borderId="155" xfId="0" applyFont="1" applyFill="1" applyBorder="1" applyAlignment="1">
      <alignment vertical="center" wrapText="1"/>
    </xf>
    <xf numFmtId="0" fontId="8" fillId="5" borderId="150" xfId="0" applyFont="1" applyFill="1" applyBorder="1" applyAlignment="1" applyProtection="1">
      <alignment horizontal="left" vertical="center" wrapText="1"/>
      <protection locked="0"/>
    </xf>
    <xf numFmtId="0" fontId="8" fillId="5" borderId="29" xfId="0" applyFont="1" applyFill="1" applyBorder="1" applyAlignment="1" applyProtection="1">
      <alignment horizontal="left" vertical="center" wrapText="1"/>
      <protection locked="0"/>
    </xf>
    <xf numFmtId="0" fontId="8" fillId="5" borderId="146" xfId="0" applyFont="1" applyFill="1" applyBorder="1" applyAlignment="1" applyProtection="1">
      <alignment horizontal="left" vertical="center" wrapText="1"/>
      <protection locked="0"/>
    </xf>
    <xf numFmtId="0" fontId="9" fillId="4" borderId="116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9" fillId="4" borderId="117" xfId="0" applyFont="1" applyFill="1" applyBorder="1" applyAlignment="1">
      <alignment vertical="center" wrapText="1"/>
    </xf>
    <xf numFmtId="0" fontId="8" fillId="5" borderId="151" xfId="0" applyFont="1" applyFill="1" applyBorder="1" applyAlignment="1" applyProtection="1">
      <alignment horizontal="left" vertical="center" wrapText="1"/>
      <protection locked="0"/>
    </xf>
    <xf numFmtId="0" fontId="8" fillId="5" borderId="152" xfId="0" applyFont="1" applyFill="1" applyBorder="1" applyAlignment="1" applyProtection="1">
      <alignment horizontal="left" vertical="center" wrapText="1"/>
      <protection locked="0"/>
    </xf>
    <xf numFmtId="0" fontId="8" fillId="5" borderId="153" xfId="0" applyFont="1" applyFill="1" applyBorder="1" applyAlignment="1" applyProtection="1">
      <alignment horizontal="left" vertical="center" wrapText="1"/>
      <protection locked="0"/>
    </xf>
    <xf numFmtId="0" fontId="15" fillId="5" borderId="144" xfId="0" applyFont="1" applyFill="1" applyBorder="1" applyAlignment="1">
      <alignment horizontal="center" vertical="top" wrapText="1"/>
    </xf>
    <xf numFmtId="0" fontId="15" fillId="0" borderId="42" xfId="0" applyFont="1" applyBorder="1" applyAlignment="1">
      <alignment horizontal="center" vertical="top" wrapText="1"/>
    </xf>
    <xf numFmtId="0" fontId="15" fillId="0" borderId="145" xfId="0" applyFont="1" applyBorder="1" applyAlignment="1">
      <alignment horizontal="center" vertical="top" wrapText="1"/>
    </xf>
    <xf numFmtId="0" fontId="18" fillId="5" borderId="139" xfId="0" applyFont="1" applyFill="1" applyBorder="1" applyAlignment="1">
      <alignment vertical="center" wrapText="1"/>
    </xf>
    <xf numFmtId="0" fontId="20" fillId="0" borderId="64" xfId="0" applyFont="1" applyBorder="1" applyAlignment="1">
      <alignment vertical="center" wrapText="1"/>
    </xf>
    <xf numFmtId="0" fontId="8" fillId="5" borderId="64" xfId="0" applyFont="1" applyFill="1" applyBorder="1" applyAlignment="1">
      <alignment horizontal="right" vertical="center" wrapText="1"/>
    </xf>
    <xf numFmtId="0" fontId="8" fillId="5" borderId="75" xfId="0" applyFont="1" applyFill="1" applyBorder="1" applyAlignment="1">
      <alignment horizontal="right" vertical="center" wrapText="1"/>
    </xf>
    <xf numFmtId="44" fontId="8" fillId="5" borderId="76" xfId="0" applyNumberFormat="1" applyFont="1" applyFill="1" applyBorder="1" applyAlignment="1">
      <alignment vertical="center" wrapText="1"/>
    </xf>
    <xf numFmtId="0" fontId="0" fillId="0" borderId="77" xfId="0" applyBorder="1" applyAlignment="1">
      <alignment vertical="center" wrapText="1"/>
    </xf>
    <xf numFmtId="1" fontId="9" fillId="5" borderId="19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12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47" xfId="0" applyFont="1" applyFill="1" applyBorder="1" applyAlignment="1">
      <alignment horizontal="left" vertical="center" wrapText="1"/>
    </xf>
    <xf numFmtId="0" fontId="6" fillId="4" borderId="89" xfId="0" applyFont="1" applyFill="1" applyBorder="1" applyAlignment="1">
      <alignment horizontal="left" vertical="center" wrapText="1"/>
    </xf>
    <xf numFmtId="0" fontId="9" fillId="5" borderId="40" xfId="0" applyFont="1" applyFill="1" applyBorder="1" applyAlignment="1" applyProtection="1">
      <alignment horizontal="center" vertical="center" wrapText="1"/>
      <protection locked="0"/>
    </xf>
    <xf numFmtId="0" fontId="9" fillId="5" borderId="29" xfId="0" applyFont="1" applyFill="1" applyBorder="1" applyAlignment="1" applyProtection="1">
      <alignment horizontal="center" vertical="center" wrapText="1"/>
      <protection locked="0"/>
    </xf>
    <xf numFmtId="0" fontId="9" fillId="5" borderId="41" xfId="0" applyFont="1" applyFill="1" applyBorder="1" applyAlignment="1" applyProtection="1">
      <alignment horizontal="center" vertical="center" wrapText="1"/>
      <protection locked="0"/>
    </xf>
    <xf numFmtId="14" fontId="9" fillId="5" borderId="29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41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40" xfId="2" applyFont="1" applyFill="1" applyBorder="1" applyAlignment="1" applyProtection="1">
      <alignment horizontal="center" vertical="center" wrapText="1"/>
      <protection locked="0"/>
    </xf>
    <xf numFmtId="44" fontId="9" fillId="5" borderId="41" xfId="2" applyFont="1" applyFill="1" applyBorder="1" applyAlignment="1" applyProtection="1">
      <alignment horizontal="center" vertical="center" wrapText="1"/>
      <protection locked="0"/>
    </xf>
    <xf numFmtId="0" fontId="9" fillId="4" borderId="112" xfId="0" applyFont="1" applyFill="1" applyBorder="1" applyAlignment="1">
      <alignment vertical="center" wrapText="1"/>
    </xf>
    <xf numFmtId="0" fontId="9" fillId="4" borderId="34" xfId="0" applyFont="1" applyFill="1" applyBorder="1" applyAlignment="1">
      <alignment vertical="center" wrapText="1"/>
    </xf>
    <xf numFmtId="0" fontId="9" fillId="4" borderId="113" xfId="0" applyFont="1" applyFill="1" applyBorder="1" applyAlignment="1">
      <alignment vertical="center" wrapText="1"/>
    </xf>
    <xf numFmtId="0" fontId="25" fillId="3" borderId="141" xfId="0" applyFont="1" applyFill="1" applyBorder="1" applyAlignment="1">
      <alignment vertical="center" wrapText="1"/>
    </xf>
    <xf numFmtId="0" fontId="25" fillId="3" borderId="81" xfId="0" applyFont="1" applyFill="1" applyBorder="1" applyAlignment="1">
      <alignment vertical="center" wrapText="1"/>
    </xf>
    <xf numFmtId="0" fontId="7" fillId="5" borderId="116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vertical="center" wrapText="1"/>
    </xf>
    <xf numFmtId="0" fontId="19" fillId="5" borderId="117" xfId="0" applyFont="1" applyFill="1" applyBorder="1" applyAlignment="1">
      <alignment vertical="center" wrapText="1"/>
    </xf>
    <xf numFmtId="0" fontId="9" fillId="10" borderId="133" xfId="0" applyFont="1" applyFill="1" applyBorder="1" applyAlignment="1">
      <alignment horizontal="center" vertical="center" wrapText="1"/>
    </xf>
    <xf numFmtId="0" fontId="9" fillId="10" borderId="68" xfId="0" applyFont="1" applyFill="1" applyBorder="1" applyAlignment="1">
      <alignment horizontal="center" vertical="center" wrapText="1"/>
    </xf>
    <xf numFmtId="0" fontId="9" fillId="10" borderId="134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4" borderId="11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43" fontId="16" fillId="4" borderId="31" xfId="1" applyFont="1" applyFill="1" applyBorder="1" applyAlignment="1">
      <alignment horizontal="center" vertical="center" wrapText="1"/>
    </xf>
    <xf numFmtId="43" fontId="16" fillId="4" borderId="12" xfId="1" applyFont="1" applyFill="1" applyBorder="1" applyAlignment="1">
      <alignment horizontal="center" vertical="center" wrapText="1"/>
    </xf>
    <xf numFmtId="43" fontId="16" fillId="4" borderId="31" xfId="1" applyFont="1" applyFill="1" applyBorder="1" applyAlignment="1" applyProtection="1">
      <alignment horizontal="center" vertical="center" wrapText="1"/>
      <protection locked="0"/>
    </xf>
    <xf numFmtId="43" fontId="16" fillId="4" borderId="12" xfId="1" applyFont="1" applyFill="1" applyBorder="1" applyAlignment="1" applyProtection="1">
      <alignment horizontal="center" vertical="center" wrapText="1"/>
      <protection locked="0"/>
    </xf>
    <xf numFmtId="9" fontId="9" fillId="4" borderId="31" xfId="0" applyNumberFormat="1" applyFont="1" applyFill="1" applyBorder="1" applyAlignment="1">
      <alignment horizontal="center" vertical="center" wrapText="1"/>
    </xf>
    <xf numFmtId="9" fontId="9" fillId="4" borderId="12" xfId="0" applyNumberFormat="1" applyFont="1" applyFill="1" applyBorder="1" applyAlignment="1">
      <alignment horizontal="center" vertical="center" wrapText="1"/>
    </xf>
    <xf numFmtId="9" fontId="9" fillId="4" borderId="31" xfId="5" applyFont="1" applyFill="1" applyBorder="1" applyAlignment="1">
      <alignment horizontal="center" vertical="center" wrapText="1"/>
    </xf>
    <xf numFmtId="9" fontId="9" fillId="4" borderId="12" xfId="5" applyFont="1" applyFill="1" applyBorder="1" applyAlignment="1">
      <alignment horizontal="center" vertical="center" wrapText="1"/>
    </xf>
    <xf numFmtId="43" fontId="9" fillId="4" borderId="31" xfId="1" applyFont="1" applyFill="1" applyBorder="1" applyAlignment="1">
      <alignment horizontal="center" vertical="center" wrapText="1"/>
    </xf>
    <xf numFmtId="43" fontId="9" fillId="4" borderId="12" xfId="1" applyFont="1" applyFill="1" applyBorder="1" applyAlignment="1">
      <alignment horizontal="center" vertical="center" wrapText="1"/>
    </xf>
    <xf numFmtId="0" fontId="8" fillId="8" borderId="139" xfId="0" applyFont="1" applyFill="1" applyBorder="1" applyAlignment="1">
      <alignment horizontal="right"/>
    </xf>
    <xf numFmtId="0" fontId="8" fillId="8" borderId="64" xfId="0" applyFont="1" applyFill="1" applyBorder="1" applyAlignment="1">
      <alignment horizontal="right"/>
    </xf>
    <xf numFmtId="164" fontId="9" fillId="8" borderId="71" xfId="1" applyNumberFormat="1" applyFont="1" applyFill="1" applyBorder="1" applyAlignment="1">
      <alignment horizontal="center" vertical="center" wrapText="1"/>
    </xf>
    <xf numFmtId="164" fontId="9" fillId="8" borderId="72" xfId="1" applyNumberFormat="1" applyFont="1" applyFill="1" applyBorder="1" applyAlignment="1">
      <alignment horizontal="center" vertical="center" wrapText="1"/>
    </xf>
    <xf numFmtId="164" fontId="9" fillId="8" borderId="140" xfId="1" applyNumberFormat="1" applyFont="1" applyFill="1" applyBorder="1" applyAlignment="1">
      <alignment horizontal="center" vertical="center" wrapText="1"/>
    </xf>
    <xf numFmtId="0" fontId="9" fillId="4" borderId="133" xfId="0" applyFont="1" applyFill="1" applyBorder="1" applyAlignment="1">
      <alignment horizontal="center" vertical="center" wrapText="1"/>
    </xf>
    <xf numFmtId="0" fontId="9" fillId="4" borderId="68" xfId="0" applyFont="1" applyFill="1" applyBorder="1" applyAlignment="1">
      <alignment horizontal="center" vertical="center" wrapText="1"/>
    </xf>
    <xf numFmtId="0" fontId="9" fillId="4" borderId="134" xfId="0" applyFont="1" applyFill="1" applyBorder="1" applyAlignment="1">
      <alignment horizontal="center" vertical="center" wrapText="1"/>
    </xf>
    <xf numFmtId="0" fontId="17" fillId="3" borderId="124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0" borderId="135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164" fontId="9" fillId="0" borderId="43" xfId="1" applyNumberFormat="1" applyFont="1" applyBorder="1" applyAlignment="1">
      <alignment horizontal="center" vertical="center" wrapText="1"/>
    </xf>
    <xf numFmtId="164" fontId="9" fillId="5" borderId="43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13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0" fontId="15" fillId="0" borderId="130" xfId="3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 wrapText="1"/>
    </xf>
    <xf numFmtId="0" fontId="15" fillId="0" borderId="131" xfId="3" applyFont="1" applyBorder="1" applyAlignment="1">
      <alignment horizontal="center" vertical="center" wrapText="1"/>
    </xf>
    <xf numFmtId="0" fontId="9" fillId="8" borderId="135" xfId="0" applyFont="1" applyFill="1" applyBorder="1" applyAlignment="1">
      <alignment horizontal="left" vertical="center" wrapText="1"/>
    </xf>
    <xf numFmtId="0" fontId="9" fillId="8" borderId="43" xfId="0" applyFont="1" applyFill="1" applyBorder="1" applyAlignment="1">
      <alignment horizontal="left" vertical="center" wrapText="1"/>
    </xf>
    <xf numFmtId="0" fontId="9" fillId="8" borderId="137" xfId="0" applyFont="1" applyFill="1" applyBorder="1" applyAlignment="1">
      <alignment horizontal="left" vertical="center" wrapText="1"/>
    </xf>
    <xf numFmtId="0" fontId="9" fillId="8" borderId="44" xfId="0" applyFont="1" applyFill="1" applyBorder="1" applyAlignment="1">
      <alignment horizontal="left" vertical="center" wrapText="1"/>
    </xf>
    <xf numFmtId="0" fontId="9" fillId="8" borderId="43" xfId="0" applyFont="1" applyFill="1" applyBorder="1" applyAlignment="1">
      <alignment vertical="center" wrapText="1"/>
    </xf>
    <xf numFmtId="0" fontId="9" fillId="8" borderId="43" xfId="0" applyFont="1" applyFill="1" applyBorder="1" applyAlignment="1">
      <alignment horizontal="center" vertical="center" wrapText="1"/>
    </xf>
    <xf numFmtId="0" fontId="9" fillId="8" borderId="136" xfId="0" applyFont="1" applyFill="1" applyBorder="1" applyAlignment="1">
      <alignment horizontal="center" vertical="center" wrapText="1"/>
    </xf>
    <xf numFmtId="0" fontId="15" fillId="8" borderId="44" xfId="0" applyFont="1" applyFill="1" applyBorder="1" applyAlignment="1">
      <alignment horizontal="center" vertical="center" wrapText="1"/>
    </xf>
    <xf numFmtId="0" fontId="18" fillId="8" borderId="44" xfId="0" applyFont="1" applyFill="1" applyBorder="1" applyAlignment="1">
      <alignment horizontal="center" vertical="center" wrapText="1"/>
    </xf>
    <xf numFmtId="0" fontId="9" fillId="8" borderId="44" xfId="0" applyFont="1" applyFill="1" applyBorder="1" applyAlignment="1">
      <alignment horizontal="center" vertical="center" wrapText="1"/>
    </xf>
    <xf numFmtId="0" fontId="9" fillId="8" borderId="138" xfId="0" applyFont="1" applyFill="1" applyBorder="1" applyAlignment="1">
      <alignment horizontal="center" vertical="center" wrapText="1"/>
    </xf>
    <xf numFmtId="0" fontId="6" fillId="0" borderId="132" xfId="3" applyFont="1" applyBorder="1" applyAlignment="1">
      <alignment horizontal="left" vertical="center" wrapText="1"/>
    </xf>
    <xf numFmtId="0" fontId="6" fillId="0" borderId="48" xfId="3" applyFont="1" applyBorder="1" applyAlignment="1">
      <alignment horizontal="left" vertical="center" wrapText="1"/>
    </xf>
    <xf numFmtId="0" fontId="9" fillId="8" borderId="60" xfId="0" applyFont="1" applyFill="1" applyBorder="1" applyAlignment="1">
      <alignment horizontal="center" vertical="center" wrapText="1"/>
    </xf>
    <xf numFmtId="0" fontId="9" fillId="8" borderId="127" xfId="0" applyFont="1" applyFill="1" applyBorder="1" applyAlignment="1">
      <alignment horizontal="center" vertical="center" wrapText="1"/>
    </xf>
    <xf numFmtId="0" fontId="6" fillId="8" borderId="116" xfId="3" applyFont="1" applyFill="1" applyBorder="1" applyAlignment="1">
      <alignment horizontal="center" vertical="center" wrapText="1"/>
    </xf>
    <xf numFmtId="0" fontId="6" fillId="8" borderId="0" xfId="3" applyFont="1" applyFill="1" applyBorder="1" applyAlignment="1">
      <alignment horizontal="center" vertical="center" wrapText="1"/>
    </xf>
    <xf numFmtId="0" fontId="6" fillId="8" borderId="117" xfId="3" applyFont="1" applyFill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6" fillId="0" borderId="126" xfId="3" applyFont="1" applyBorder="1" applyAlignment="1">
      <alignment horizontal="left" vertical="center" wrapText="1"/>
    </xf>
    <xf numFmtId="0" fontId="9" fillId="0" borderId="60" xfId="3" applyFont="1" applyBorder="1" applyAlignment="1">
      <alignment horizontal="left" vertical="center" wrapText="1"/>
    </xf>
    <xf numFmtId="0" fontId="8" fillId="0" borderId="19" xfId="3" applyFont="1" applyBorder="1" applyAlignment="1" applyProtection="1">
      <alignment vertical="center" wrapText="1"/>
      <protection locked="0"/>
    </xf>
    <xf numFmtId="0" fontId="6" fillId="0" borderId="60" xfId="3" applyFont="1" applyBorder="1" applyAlignment="1">
      <alignment horizontal="left" vertical="center" wrapText="1"/>
    </xf>
    <xf numFmtId="0" fontId="6" fillId="8" borderId="114" xfId="3" applyFont="1" applyFill="1" applyBorder="1" applyAlignment="1">
      <alignment horizontal="center" vertical="center" wrapText="1"/>
    </xf>
    <xf numFmtId="0" fontId="6" fillId="8" borderId="37" xfId="3" applyFont="1" applyFill="1" applyBorder="1" applyAlignment="1">
      <alignment horizontal="center" vertical="center" wrapText="1"/>
    </xf>
    <xf numFmtId="0" fontId="6" fillId="8" borderId="115" xfId="3" applyFont="1" applyFill="1" applyBorder="1" applyAlignment="1">
      <alignment horizontal="center" vertical="center" wrapText="1"/>
    </xf>
    <xf numFmtId="0" fontId="8" fillId="3" borderId="114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vertical="center" wrapText="1"/>
    </xf>
    <xf numFmtId="0" fontId="9" fillId="3" borderId="116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44" fontId="8" fillId="3" borderId="0" xfId="2" applyFont="1" applyFill="1" applyBorder="1" applyAlignment="1">
      <alignment horizontal="center" vertical="center" wrapText="1"/>
    </xf>
    <xf numFmtId="44" fontId="8" fillId="3" borderId="117" xfId="2" applyFont="1" applyFill="1" applyBorder="1" applyAlignment="1">
      <alignment horizontal="center" vertical="center" wrapText="1"/>
    </xf>
    <xf numFmtId="0" fontId="8" fillId="3" borderId="118" xfId="0" applyFont="1" applyFill="1" applyBorder="1" applyAlignment="1">
      <alignment vertical="center" wrapText="1"/>
    </xf>
    <xf numFmtId="0" fontId="8" fillId="3" borderId="55" xfId="0" applyFont="1" applyFill="1" applyBorder="1" applyAlignment="1">
      <alignment vertical="center" wrapText="1"/>
    </xf>
    <xf numFmtId="0" fontId="8" fillId="5" borderId="57" xfId="0" applyFont="1" applyFill="1" applyBorder="1" applyAlignment="1" applyProtection="1">
      <alignment horizontal="center" vertical="center" wrapText="1"/>
      <protection locked="0"/>
    </xf>
    <xf numFmtId="0" fontId="8" fillId="5" borderId="121" xfId="0" applyFont="1" applyFill="1" applyBorder="1" applyAlignment="1" applyProtection="1">
      <alignment horizontal="center" vertical="center" wrapText="1"/>
      <protection locked="0"/>
    </xf>
    <xf numFmtId="0" fontId="9" fillId="3" borderId="122" xfId="0" applyFont="1" applyFill="1" applyBorder="1" applyAlignment="1">
      <alignment horizontal="left" vertical="center" wrapText="1"/>
    </xf>
    <xf numFmtId="0" fontId="9" fillId="3" borderId="58" xfId="0" applyFont="1" applyFill="1" applyBorder="1" applyAlignment="1">
      <alignment horizontal="left" vertical="center" wrapText="1"/>
    </xf>
    <xf numFmtId="0" fontId="8" fillId="5" borderId="58" xfId="0" applyFont="1" applyFill="1" applyBorder="1" applyAlignment="1" applyProtection="1">
      <alignment horizontal="center" vertical="center" wrapText="1"/>
      <protection locked="0"/>
    </xf>
    <xf numFmtId="0" fontId="8" fillId="5" borderId="123" xfId="0" applyFont="1" applyFill="1" applyBorder="1" applyAlignment="1" applyProtection="1">
      <alignment horizontal="center" vertical="center" wrapText="1"/>
      <protection locked="0"/>
    </xf>
    <xf numFmtId="0" fontId="9" fillId="10" borderId="124" xfId="0" applyFont="1" applyFill="1" applyBorder="1" applyAlignment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10" borderId="125" xfId="0" applyFont="1" applyFill="1" applyBorder="1" applyAlignment="1">
      <alignment horizontal="center" vertical="center" wrapText="1"/>
    </xf>
    <xf numFmtId="0" fontId="24" fillId="4" borderId="148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0" fontId="9" fillId="4" borderId="149" xfId="0" applyFont="1" applyFill="1" applyBorder="1" applyAlignment="1">
      <alignment vertical="center" wrapText="1"/>
    </xf>
    <xf numFmtId="0" fontId="30" fillId="10" borderId="107" xfId="0" applyFont="1" applyFill="1" applyBorder="1" applyAlignment="1">
      <alignment horizontal="center" vertical="center" wrapText="1"/>
    </xf>
    <xf numFmtId="0" fontId="30" fillId="10" borderId="108" xfId="0" applyFont="1" applyFill="1" applyBorder="1" applyAlignment="1">
      <alignment horizontal="center" vertical="center" wrapText="1"/>
    </xf>
    <xf numFmtId="0" fontId="30" fillId="10" borderId="109" xfId="0" applyFont="1" applyFill="1" applyBorder="1" applyAlignment="1">
      <alignment horizontal="center" vertical="center" wrapText="1"/>
    </xf>
    <xf numFmtId="0" fontId="9" fillId="4" borderId="110" xfId="0" applyFont="1" applyFill="1" applyBorder="1" applyAlignment="1">
      <alignment vertical="center" wrapText="1"/>
    </xf>
    <xf numFmtId="0" fontId="9" fillId="4" borderId="39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vertical="center" wrapText="1"/>
    </xf>
    <xf numFmtId="1" fontId="9" fillId="5" borderId="38" xfId="0" applyNumberFormat="1" applyFont="1" applyFill="1" applyBorder="1" applyAlignment="1">
      <alignment horizontal="center" vertical="center" wrapText="1"/>
    </xf>
    <xf numFmtId="1" fontId="9" fillId="5" borderId="39" xfId="0" applyNumberFormat="1" applyFont="1" applyFill="1" applyBorder="1" applyAlignment="1">
      <alignment horizontal="center" vertical="center" wrapText="1"/>
    </xf>
    <xf numFmtId="1" fontId="9" fillId="5" borderId="111" xfId="0" applyNumberFormat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vertical="center" wrapText="1"/>
    </xf>
    <xf numFmtId="1" fontId="8" fillId="5" borderId="33" xfId="0" applyNumberFormat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13" xfId="0" applyFont="1" applyFill="1" applyBorder="1" applyAlignment="1">
      <alignment horizontal="center" vertical="center" wrapText="1"/>
    </xf>
    <xf numFmtId="0" fontId="8" fillId="13" borderId="163" xfId="0" applyFont="1" applyFill="1" applyBorder="1" applyAlignment="1">
      <alignment vertical="center" wrapText="1"/>
    </xf>
    <xf numFmtId="0" fontId="8" fillId="13" borderId="3" xfId="0" applyFont="1" applyFill="1" applyBorder="1" applyAlignment="1">
      <alignment vertical="center" wrapText="1"/>
    </xf>
    <xf numFmtId="0" fontId="8" fillId="13" borderId="164" xfId="0" applyFont="1" applyFill="1" applyBorder="1" applyAlignment="1">
      <alignment vertical="center" wrapText="1"/>
    </xf>
    <xf numFmtId="0" fontId="8" fillId="3" borderId="165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167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169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44" fontId="8" fillId="5" borderId="10" xfId="0" applyNumberFormat="1" applyFont="1" applyFill="1" applyBorder="1" applyAlignment="1">
      <alignment horizontal="center" vertical="center" wrapText="1"/>
    </xf>
    <xf numFmtId="44" fontId="8" fillId="5" borderId="166" xfId="0" applyNumberFormat="1" applyFont="1" applyFill="1" applyBorder="1" applyAlignment="1">
      <alignment horizontal="center" vertical="center" wrapText="1"/>
    </xf>
    <xf numFmtId="44" fontId="8" fillId="5" borderId="8" xfId="0" applyNumberFormat="1" applyFont="1" applyFill="1" applyBorder="1" applyAlignment="1">
      <alignment horizontal="center" vertical="center" wrapText="1"/>
    </xf>
    <xf numFmtId="44" fontId="8" fillId="5" borderId="11" xfId="0" applyNumberFormat="1" applyFont="1" applyFill="1" applyBorder="1" applyAlignment="1">
      <alignment horizontal="center" vertical="center" wrapText="1"/>
    </xf>
    <xf numFmtId="44" fontId="8" fillId="5" borderId="170" xfId="0" applyNumberFormat="1" applyFont="1" applyFill="1" applyBorder="1" applyAlignment="1">
      <alignment horizontal="center" vertical="center" wrapText="1"/>
    </xf>
    <xf numFmtId="44" fontId="8" fillId="5" borderId="3" xfId="2" applyFont="1" applyFill="1" applyBorder="1" applyAlignment="1">
      <alignment horizontal="center" vertical="center" wrapText="1"/>
    </xf>
    <xf numFmtId="44" fontId="8" fillId="5" borderId="164" xfId="2" applyFont="1" applyFill="1" applyBorder="1" applyAlignment="1">
      <alignment horizontal="center" vertical="center" wrapText="1"/>
    </xf>
    <xf numFmtId="44" fontId="8" fillId="5" borderId="3" xfId="2" applyFont="1" applyFill="1" applyBorder="1" applyAlignment="1" applyProtection="1">
      <alignment horizontal="center" vertical="center" wrapText="1"/>
      <protection locked="0"/>
    </xf>
    <xf numFmtId="44" fontId="8" fillId="5" borderId="164" xfId="2" applyFont="1" applyFill="1" applyBorder="1" applyAlignment="1" applyProtection="1">
      <alignment horizontal="center" vertical="center" wrapText="1"/>
      <protection locked="0"/>
    </xf>
    <xf numFmtId="14" fontId="8" fillId="12" borderId="3" xfId="2" applyNumberFormat="1" applyFont="1" applyFill="1" applyBorder="1" applyAlignment="1" applyProtection="1">
      <alignment horizontal="center" vertical="center" wrapText="1"/>
      <protection locked="0"/>
    </xf>
    <xf numFmtId="14" fontId="8" fillId="12" borderId="164" xfId="2" applyNumberFormat="1" applyFont="1" applyFill="1" applyBorder="1" applyAlignment="1" applyProtection="1">
      <alignment horizontal="center" vertical="center" wrapText="1"/>
      <protection locked="0"/>
    </xf>
    <xf numFmtId="0" fontId="13" fillId="3" borderId="165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44" fontId="8" fillId="5" borderId="10" xfId="2" applyFont="1" applyFill="1" applyBorder="1" applyAlignment="1" applyProtection="1">
      <alignment horizontal="center" vertical="center" wrapText="1"/>
      <protection locked="0"/>
    </xf>
    <xf numFmtId="44" fontId="8" fillId="5" borderId="166" xfId="2" applyFont="1" applyFill="1" applyBorder="1" applyAlignment="1" applyProtection="1">
      <alignment horizontal="center" vertical="center" wrapText="1"/>
      <protection locked="0"/>
    </xf>
    <xf numFmtId="0" fontId="9" fillId="3" borderId="3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66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Border="1" applyAlignment="1" applyProtection="1">
      <alignment horizontal="center" vertical="center" wrapText="1"/>
      <protection locked="0"/>
    </xf>
    <xf numFmtId="0" fontId="8" fillId="5" borderId="168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170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6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70" xfId="0" applyFont="1" applyFill="1" applyBorder="1" applyAlignment="1">
      <alignment horizontal="center" vertical="center" wrapText="1"/>
    </xf>
    <xf numFmtId="0" fontId="8" fillId="5" borderId="175" xfId="0" applyFont="1" applyFill="1" applyBorder="1" applyAlignment="1" applyProtection="1">
      <alignment horizontal="left" vertical="center" wrapText="1"/>
      <protection locked="0"/>
    </xf>
    <xf numFmtId="0" fontId="8" fillId="5" borderId="174" xfId="0" applyFont="1" applyFill="1" applyBorder="1" applyAlignment="1" applyProtection="1">
      <alignment horizontal="left" vertical="center" wrapText="1"/>
      <protection locked="0"/>
    </xf>
    <xf numFmtId="0" fontId="8" fillId="5" borderId="176" xfId="0" applyFont="1" applyFill="1" applyBorder="1" applyAlignment="1" applyProtection="1">
      <alignment horizontal="left" vertical="center" wrapText="1"/>
      <protection locked="0"/>
    </xf>
    <xf numFmtId="0" fontId="8" fillId="5" borderId="174" xfId="0" applyFont="1" applyFill="1" applyBorder="1" applyAlignment="1" applyProtection="1">
      <alignment horizontal="center" vertical="center" wrapText="1"/>
      <protection locked="0"/>
    </xf>
    <xf numFmtId="0" fontId="8" fillId="5" borderId="177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64" xfId="0" applyFont="1" applyFill="1" applyBorder="1" applyAlignment="1">
      <alignment horizontal="center" vertical="center" wrapText="1"/>
    </xf>
    <xf numFmtId="0" fontId="9" fillId="3" borderId="161" xfId="0" applyFont="1" applyFill="1" applyBorder="1" applyAlignment="1">
      <alignment horizontal="center" vertical="center" wrapText="1"/>
    </xf>
    <xf numFmtId="0" fontId="9" fillId="3" borderId="159" xfId="0" applyFont="1" applyFill="1" applyBorder="1" applyAlignment="1">
      <alignment horizontal="center" vertical="center" wrapText="1"/>
    </xf>
    <xf numFmtId="0" fontId="9" fillId="3" borderId="162" xfId="0" applyFont="1" applyFill="1" applyBorder="1" applyAlignment="1">
      <alignment horizontal="center" vertical="center" wrapText="1"/>
    </xf>
    <xf numFmtId="0" fontId="8" fillId="3" borderId="158" xfId="0" applyFont="1" applyFill="1" applyBorder="1" applyAlignment="1">
      <alignment horizontal="center" vertical="center" wrapText="1"/>
    </xf>
    <xf numFmtId="0" fontId="8" fillId="3" borderId="159" xfId="0" applyFont="1" applyFill="1" applyBorder="1" applyAlignment="1">
      <alignment horizontal="center" vertical="center" wrapText="1"/>
    </xf>
    <xf numFmtId="0" fontId="8" fillId="3" borderId="160" xfId="0" applyFont="1" applyFill="1" applyBorder="1" applyAlignment="1">
      <alignment horizontal="center" vertical="center" wrapText="1"/>
    </xf>
    <xf numFmtId="0" fontId="8" fillId="3" borderId="16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13" fillId="3" borderId="16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12" borderId="163" xfId="0" applyFont="1" applyFill="1" applyBorder="1" applyAlignment="1">
      <alignment horizontal="left" vertical="center" wrapText="1"/>
    </xf>
    <xf numFmtId="0" fontId="13" fillId="12" borderId="3" xfId="0" applyFont="1" applyFill="1" applyBorder="1" applyAlignment="1">
      <alignment horizontal="left" vertical="center" wrapText="1"/>
    </xf>
    <xf numFmtId="0" fontId="13" fillId="12" borderId="2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8" fillId="5" borderId="3" xfId="0" applyFont="1" applyFill="1" applyBorder="1" applyAlignment="1" applyProtection="1">
      <alignment vertical="center" wrapText="1"/>
      <protection locked="0"/>
    </xf>
    <xf numFmtId="0" fontId="8" fillId="5" borderId="164" xfId="0" applyFont="1" applyFill="1" applyBorder="1" applyAlignment="1" applyProtection="1">
      <alignment vertical="center" wrapText="1"/>
      <protection locked="0"/>
    </xf>
    <xf numFmtId="0" fontId="11" fillId="3" borderId="167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8" fillId="5" borderId="173" xfId="0" applyFont="1" applyFill="1" applyBorder="1" applyAlignment="1" applyProtection="1">
      <alignment vertical="center" wrapText="1"/>
      <protection locked="0"/>
    </xf>
    <xf numFmtId="0" fontId="8" fillId="5" borderId="174" xfId="0" applyFont="1" applyFill="1" applyBorder="1" applyAlignment="1" applyProtection="1">
      <alignment vertical="center" wrapText="1"/>
      <protection locked="0"/>
    </xf>
    <xf numFmtId="0" fontId="8" fillId="3" borderId="171" xfId="0" applyFont="1" applyFill="1" applyBorder="1" applyAlignment="1">
      <alignment vertical="center" wrapText="1"/>
    </xf>
    <xf numFmtId="0" fontId="8" fillId="3" borderId="59" xfId="0" applyFont="1" applyFill="1" applyBorder="1" applyAlignment="1">
      <alignment vertical="center" wrapText="1"/>
    </xf>
    <xf numFmtId="0" fontId="8" fillId="3" borderId="172" xfId="0" applyFont="1" applyFill="1" applyBorder="1" applyAlignment="1">
      <alignment vertical="center" wrapText="1"/>
    </xf>
    <xf numFmtId="0" fontId="30" fillId="3" borderId="107" xfId="0" applyFont="1" applyFill="1" applyBorder="1" applyAlignment="1">
      <alignment horizontal="center" vertical="center" wrapText="1"/>
    </xf>
    <xf numFmtId="0" fontId="30" fillId="3" borderId="108" xfId="0" applyFont="1" applyFill="1" applyBorder="1" applyAlignment="1">
      <alignment horizontal="center" vertical="center" wrapText="1"/>
    </xf>
    <xf numFmtId="0" fontId="30" fillId="3" borderId="109" xfId="0" applyFont="1" applyFill="1" applyBorder="1" applyAlignment="1">
      <alignment horizontal="center" vertical="center" wrapText="1"/>
    </xf>
    <xf numFmtId="0" fontId="21" fillId="3" borderId="169" xfId="0" applyFont="1" applyFill="1" applyBorder="1" applyAlignment="1">
      <alignment vertical="center" wrapText="1"/>
    </xf>
    <xf numFmtId="0" fontId="23" fillId="3" borderId="11" xfId="0" applyFont="1" applyFill="1" applyBorder="1" applyAlignment="1">
      <alignment vertical="center" wrapText="1"/>
    </xf>
    <xf numFmtId="0" fontId="23" fillId="3" borderId="9" xfId="0" applyFont="1" applyFill="1" applyBorder="1" applyAlignment="1">
      <alignment vertical="center" wrapText="1"/>
    </xf>
    <xf numFmtId="14" fontId="9" fillId="5" borderId="40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33" xfId="0" applyFont="1" applyFill="1" applyBorder="1" applyAlignment="1">
      <alignment vertical="center" wrapText="1"/>
    </xf>
    <xf numFmtId="0" fontId="17" fillId="3" borderId="14" xfId="0" applyFont="1" applyFill="1" applyBorder="1" applyAlignment="1">
      <alignment vertical="center" wrapText="1"/>
    </xf>
    <xf numFmtId="0" fontId="9" fillId="4" borderId="156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57" xfId="0" applyFont="1" applyFill="1" applyBorder="1" applyAlignment="1">
      <alignment horizontal="center" vertical="center" wrapText="1"/>
    </xf>
    <xf numFmtId="0" fontId="17" fillId="3" borderId="11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30" fillId="10" borderId="107" xfId="0" applyFont="1" applyFill="1" applyBorder="1" applyAlignment="1">
      <alignment horizontal="center" wrapText="1"/>
    </xf>
    <xf numFmtId="0" fontId="30" fillId="10" borderId="108" xfId="0" applyFont="1" applyFill="1" applyBorder="1" applyAlignment="1">
      <alignment horizontal="center" wrapText="1"/>
    </xf>
    <xf numFmtId="0" fontId="30" fillId="10" borderId="109" xfId="0" applyFont="1" applyFill="1" applyBorder="1" applyAlignment="1">
      <alignment horizontal="center" wrapText="1"/>
    </xf>
    <xf numFmtId="0" fontId="30" fillId="10" borderId="67" xfId="0" applyFont="1" applyFill="1" applyBorder="1" applyAlignment="1">
      <alignment horizontal="left" vertical="center" wrapText="1"/>
    </xf>
    <xf numFmtId="0" fontId="30" fillId="10" borderId="68" xfId="0" applyFont="1" applyFill="1" applyBorder="1" applyAlignment="1">
      <alignment horizontal="left" vertical="center" wrapText="1"/>
    </xf>
    <xf numFmtId="0" fontId="30" fillId="10" borderId="69" xfId="0" applyFont="1" applyFill="1" applyBorder="1" applyAlignment="1">
      <alignment horizontal="left" vertical="center" wrapText="1"/>
    </xf>
    <xf numFmtId="0" fontId="31" fillId="0" borderId="70" xfId="0" applyFont="1" applyBorder="1" applyAlignment="1">
      <alignment horizontal="left" wrapText="1"/>
    </xf>
    <xf numFmtId="0" fontId="31" fillId="0" borderId="64" xfId="0" applyFont="1" applyBorder="1" applyAlignment="1">
      <alignment horizontal="left" wrapText="1"/>
    </xf>
    <xf numFmtId="0" fontId="31" fillId="0" borderId="78" xfId="0" applyFont="1" applyBorder="1" applyAlignment="1">
      <alignment horizontal="left" wrapText="1"/>
    </xf>
    <xf numFmtId="0" fontId="35" fillId="0" borderId="89" xfId="0" applyFont="1" applyBorder="1" applyAlignment="1" applyProtection="1">
      <alignment horizontal="center"/>
      <protection hidden="1"/>
    </xf>
    <xf numFmtId="0" fontId="37" fillId="0" borderId="63" xfId="0" applyFont="1" applyBorder="1" applyAlignment="1" applyProtection="1">
      <alignment horizontal="center" vertical="center" wrapText="1"/>
      <protection hidden="1"/>
    </xf>
    <xf numFmtId="0" fontId="37" fillId="0" borderId="77" xfId="0" applyFont="1" applyBorder="1" applyAlignment="1" applyProtection="1">
      <alignment horizontal="center" vertical="center" wrapText="1"/>
      <protection hidden="1"/>
    </xf>
    <xf numFmtId="166" fontId="35" fillId="0" borderId="19" xfId="0" applyNumberFormat="1" applyFont="1" applyBorder="1" applyAlignment="1" applyProtection="1">
      <alignment horizontal="center"/>
      <protection hidden="1"/>
    </xf>
    <xf numFmtId="0" fontId="35" fillId="0" borderId="73" xfId="0" applyFont="1" applyBorder="1" applyAlignment="1" applyProtection="1">
      <alignment horizontal="center" wrapText="1"/>
      <protection hidden="1"/>
    </xf>
    <xf numFmtId="0" fontId="35" fillId="0" borderId="42" xfId="0" applyFont="1" applyBorder="1" applyAlignment="1" applyProtection="1">
      <alignment horizontal="center" wrapText="1"/>
      <protection hidden="1"/>
    </xf>
    <xf numFmtId="0" fontId="35" fillId="0" borderId="74" xfId="0" applyFont="1" applyBorder="1" applyAlignment="1" applyProtection="1">
      <alignment horizontal="center" wrapText="1"/>
      <protection hidden="1"/>
    </xf>
    <xf numFmtId="0" fontId="35" fillId="0" borderId="95" xfId="0" applyFont="1" applyBorder="1" applyAlignment="1" applyProtection="1">
      <alignment horizontal="center" wrapText="1"/>
      <protection hidden="1"/>
    </xf>
    <xf numFmtId="0" fontId="35" fillId="0" borderId="96" xfId="0" applyFont="1" applyBorder="1" applyAlignment="1" applyProtection="1">
      <alignment horizontal="center" wrapText="1"/>
      <protection hidden="1"/>
    </xf>
    <xf numFmtId="0" fontId="35" fillId="0" borderId="97" xfId="0" applyFont="1" applyBorder="1" applyAlignment="1" applyProtection="1">
      <alignment horizontal="center" wrapText="1"/>
      <protection hidden="1"/>
    </xf>
    <xf numFmtId="0" fontId="35" fillId="0" borderId="19" xfId="0" applyFont="1" applyBorder="1" applyAlignment="1" applyProtection="1">
      <alignment horizontal="center"/>
      <protection hidden="1"/>
    </xf>
    <xf numFmtId="44" fontId="35" fillId="14" borderId="19" xfId="2" applyFont="1" applyFill="1" applyBorder="1" applyAlignment="1" applyProtection="1">
      <alignment horizontal="center"/>
      <protection hidden="1"/>
    </xf>
    <xf numFmtId="44" fontId="35" fillId="14" borderId="40" xfId="2" applyFont="1" applyFill="1" applyBorder="1" applyAlignment="1" applyProtection="1">
      <alignment horizontal="center"/>
      <protection hidden="1"/>
    </xf>
    <xf numFmtId="0" fontId="36" fillId="0" borderId="92" xfId="0" applyFont="1" applyBorder="1" applyAlignment="1" applyProtection="1">
      <alignment horizontal="center" vertical="center" wrapText="1"/>
      <protection hidden="1"/>
    </xf>
    <xf numFmtId="0" fontId="36" fillId="0" borderId="93" xfId="0" applyFont="1" applyBorder="1" applyAlignment="1" applyProtection="1">
      <alignment horizontal="center" vertical="center" wrapText="1"/>
      <protection hidden="1"/>
    </xf>
    <xf numFmtId="0" fontId="36" fillId="0" borderId="94" xfId="0" applyFont="1" applyBorder="1" applyAlignment="1" applyProtection="1">
      <alignment horizontal="center" vertical="center" wrapText="1"/>
      <protection hidden="1"/>
    </xf>
    <xf numFmtId="0" fontId="35" fillId="0" borderId="92" xfId="0" applyFont="1" applyBorder="1" applyAlignment="1" applyProtection="1">
      <alignment horizontal="center" vertical="center" wrapText="1"/>
      <protection hidden="1"/>
    </xf>
    <xf numFmtId="0" fontId="35" fillId="0" borderId="93" xfId="0" applyFont="1" applyBorder="1" applyAlignment="1" applyProtection="1">
      <alignment horizontal="center" vertical="center" wrapText="1"/>
      <protection hidden="1"/>
    </xf>
    <xf numFmtId="0" fontId="35" fillId="0" borderId="94" xfId="0" applyFont="1" applyBorder="1" applyAlignment="1" applyProtection="1">
      <alignment horizontal="center" vertical="center" wrapText="1"/>
      <protection hidden="1"/>
    </xf>
    <xf numFmtId="0" fontId="35" fillId="0" borderId="92" xfId="0" applyFont="1" applyBorder="1" applyAlignment="1" applyProtection="1">
      <alignment horizontal="center"/>
      <protection hidden="1"/>
    </xf>
    <xf numFmtId="0" fontId="35" fillId="0" borderId="93" xfId="0" applyFont="1" applyBorder="1" applyAlignment="1" applyProtection="1">
      <alignment horizontal="center"/>
      <protection hidden="1"/>
    </xf>
    <xf numFmtId="0" fontId="35" fillId="0" borderId="94" xfId="0" applyFont="1" applyBorder="1" applyAlignment="1" applyProtection="1">
      <alignment horizontal="center"/>
      <protection hidden="1"/>
    </xf>
    <xf numFmtId="0" fontId="36" fillId="0" borderId="67" xfId="0" applyFont="1" applyBorder="1" applyAlignment="1" applyProtection="1">
      <alignment horizontal="center" vertical="center" wrapText="1"/>
      <protection hidden="1"/>
    </xf>
    <xf numFmtId="0" fontId="36" fillId="0" borderId="65" xfId="0" applyFont="1" applyBorder="1" applyAlignment="1" applyProtection="1">
      <alignment horizontal="center" vertical="center" wrapText="1"/>
      <protection hidden="1"/>
    </xf>
    <xf numFmtId="0" fontId="36" fillId="0" borderId="70" xfId="0" applyFont="1" applyBorder="1" applyAlignment="1" applyProtection="1">
      <alignment horizontal="center" vertical="center" wrapText="1"/>
      <protection hidden="1"/>
    </xf>
    <xf numFmtId="0" fontId="35" fillId="0" borderId="99" xfId="0" applyFont="1" applyBorder="1" applyAlignment="1" applyProtection="1">
      <alignment horizontal="center" vertical="center"/>
      <protection hidden="1"/>
    </xf>
    <xf numFmtId="0" fontId="35" fillId="0" borderId="86" xfId="0" applyFont="1" applyBorder="1" applyAlignment="1" applyProtection="1">
      <alignment horizontal="center" vertical="center"/>
      <protection hidden="1"/>
    </xf>
    <xf numFmtId="0" fontId="35" fillId="0" borderId="87" xfId="0" applyFont="1" applyBorder="1" applyAlignment="1" applyProtection="1">
      <alignment horizontal="center" vertical="center"/>
      <protection hidden="1"/>
    </xf>
    <xf numFmtId="0" fontId="35" fillId="0" borderId="61" xfId="0" applyFont="1" applyBorder="1" applyAlignment="1" applyProtection="1">
      <alignment horizontal="center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0" borderId="62" xfId="0" applyFont="1" applyBorder="1" applyAlignment="1" applyProtection="1">
      <alignment horizontal="center" vertical="center"/>
      <protection hidden="1"/>
    </xf>
    <xf numFmtId="0" fontId="35" fillId="0" borderId="92" xfId="0" applyFont="1" applyBorder="1" applyAlignment="1" applyProtection="1">
      <alignment horizontal="center" wrapText="1"/>
      <protection hidden="1"/>
    </xf>
    <xf numFmtId="0" fontId="35" fillId="0" borderId="93" xfId="0" applyFont="1" applyBorder="1" applyAlignment="1" applyProtection="1">
      <alignment horizontal="center" wrapText="1"/>
      <protection hidden="1"/>
    </xf>
    <xf numFmtId="0" fontId="35" fillId="0" borderId="94" xfId="0" applyFont="1" applyBorder="1" applyAlignment="1" applyProtection="1">
      <alignment horizontal="center" wrapText="1"/>
      <protection hidden="1"/>
    </xf>
    <xf numFmtId="0" fontId="37" fillId="0" borderId="76" xfId="0" applyFont="1" applyBorder="1" applyAlignment="1" applyProtection="1">
      <alignment horizontal="center" vertical="center" wrapText="1"/>
      <protection hidden="1"/>
    </xf>
    <xf numFmtId="0" fontId="35" fillId="0" borderId="82" xfId="0" applyFont="1" applyBorder="1" applyAlignment="1" applyProtection="1">
      <alignment horizontal="center"/>
      <protection hidden="1"/>
    </xf>
    <xf numFmtId="0" fontId="35" fillId="0" borderId="28" xfId="0" applyFont="1" applyBorder="1" applyAlignment="1" applyProtection="1">
      <alignment horizontal="center"/>
      <protection hidden="1"/>
    </xf>
    <xf numFmtId="0" fontId="35" fillId="0" borderId="68" xfId="0" applyFont="1" applyBorder="1" applyAlignment="1" applyProtection="1">
      <alignment horizontal="center"/>
      <protection hidden="1"/>
    </xf>
    <xf numFmtId="0" fontId="35" fillId="0" borderId="69" xfId="0" applyFont="1" applyBorder="1" applyAlignment="1" applyProtection="1">
      <alignment horizontal="center"/>
      <protection hidden="1"/>
    </xf>
    <xf numFmtId="0" fontId="37" fillId="0" borderId="92" xfId="0" applyFont="1" applyBorder="1" applyAlignment="1" applyProtection="1">
      <alignment horizontal="center" vertical="center" wrapText="1"/>
      <protection hidden="1"/>
    </xf>
    <xf numFmtId="0" fontId="37" fillId="0" borderId="65" xfId="0" applyFont="1" applyBorder="1" applyAlignment="1" applyProtection="1">
      <alignment horizontal="center" vertical="center" wrapText="1"/>
      <protection hidden="1"/>
    </xf>
    <xf numFmtId="0" fontId="37" fillId="0" borderId="70" xfId="0" applyFont="1" applyBorder="1" applyAlignment="1" applyProtection="1">
      <alignment horizontal="center" vertical="center" wrapText="1"/>
      <protection hidden="1"/>
    </xf>
    <xf numFmtId="0" fontId="35" fillId="0" borderId="85" xfId="0" applyFont="1" applyBorder="1" applyAlignment="1" applyProtection="1">
      <alignment horizontal="center" wrapText="1"/>
      <protection hidden="1"/>
    </xf>
    <xf numFmtId="0" fontId="35" fillId="0" borderId="86" xfId="0" applyFont="1" applyBorder="1" applyAlignment="1" applyProtection="1">
      <alignment horizontal="center" wrapText="1"/>
      <protection hidden="1"/>
    </xf>
    <xf numFmtId="0" fontId="35" fillId="0" borderId="87" xfId="0" applyFont="1" applyBorder="1" applyAlignment="1" applyProtection="1">
      <alignment horizontal="center" wrapText="1"/>
      <protection hidden="1"/>
    </xf>
    <xf numFmtId="0" fontId="35" fillId="0" borderId="76" xfId="0" applyFont="1" applyBorder="1" applyAlignment="1" applyProtection="1">
      <alignment horizontal="center"/>
      <protection hidden="1"/>
    </xf>
    <xf numFmtId="0" fontId="35" fillId="0" borderId="77" xfId="0" applyFont="1" applyBorder="1" applyAlignment="1" applyProtection="1">
      <alignment horizontal="center"/>
      <protection hidden="1"/>
    </xf>
    <xf numFmtId="0" fontId="35" fillId="0" borderId="84" xfId="0" applyFont="1" applyBorder="1" applyAlignment="1" applyProtection="1">
      <alignment horizontal="center"/>
      <protection hidden="1"/>
    </xf>
    <xf numFmtId="0" fontId="35" fillId="0" borderId="20" xfId="0" applyFont="1" applyBorder="1" applyAlignment="1" applyProtection="1">
      <alignment horizontal="center"/>
      <protection hidden="1"/>
    </xf>
    <xf numFmtId="0" fontId="35" fillId="0" borderId="61" xfId="0" applyFont="1" applyBorder="1" applyAlignment="1" applyProtection="1">
      <alignment horizontal="center"/>
      <protection hidden="1"/>
    </xf>
    <xf numFmtId="0" fontId="37" fillId="0" borderId="61" xfId="0" applyFont="1" applyBorder="1" applyAlignment="1" applyProtection="1">
      <alignment horizontal="center" vertical="center" wrapText="1"/>
      <protection hidden="1"/>
    </xf>
    <xf numFmtId="0" fontId="37" fillId="0" borderId="41" xfId="0" applyFont="1" applyBorder="1" applyAlignment="1" applyProtection="1">
      <alignment horizontal="center" vertical="center" wrapText="1"/>
      <protection hidden="1"/>
    </xf>
    <xf numFmtId="0" fontId="37" fillId="0" borderId="19" xfId="0" applyFont="1" applyBorder="1" applyAlignment="1" applyProtection="1">
      <alignment horizontal="center" vertical="center" wrapText="1"/>
      <protection hidden="1"/>
    </xf>
    <xf numFmtId="0" fontId="37" fillId="0" borderId="40" xfId="0" applyFont="1" applyBorder="1" applyAlignment="1" applyProtection="1">
      <alignment horizontal="center" vertical="center" wrapText="1"/>
      <protection hidden="1"/>
    </xf>
    <xf numFmtId="0" fontId="37" fillId="0" borderId="62" xfId="0" applyFont="1" applyBorder="1" applyAlignment="1" applyProtection="1">
      <alignment horizontal="center" vertical="center" wrapText="1"/>
      <protection hidden="1"/>
    </xf>
    <xf numFmtId="166" fontId="35" fillId="0" borderId="61" xfId="0" applyNumberFormat="1" applyFont="1" applyBorder="1" applyAlignment="1" applyProtection="1">
      <alignment horizontal="center"/>
      <protection hidden="1"/>
    </xf>
    <xf numFmtId="0" fontId="35" fillId="0" borderId="82" xfId="0" applyFont="1" applyBorder="1" applyAlignment="1" applyProtection="1">
      <alignment horizontal="center" wrapText="1"/>
      <protection hidden="1"/>
    </xf>
    <xf numFmtId="0" fontId="35" fillId="0" borderId="28" xfId="0" applyFont="1" applyBorder="1" applyAlignment="1" applyProtection="1">
      <alignment horizontal="center" wrapText="1"/>
      <protection hidden="1"/>
    </xf>
    <xf numFmtId="0" fontId="35" fillId="0" borderId="83" xfId="0" applyFont="1" applyBorder="1" applyAlignment="1" applyProtection="1">
      <alignment horizontal="center" wrapText="1"/>
      <protection hidden="1"/>
    </xf>
    <xf numFmtId="0" fontId="35" fillId="0" borderId="67" xfId="0" applyFont="1" applyBorder="1" applyAlignment="1" applyProtection="1">
      <alignment horizontal="center" wrapText="1"/>
      <protection hidden="1"/>
    </xf>
    <xf numFmtId="0" fontId="35" fillId="0" borderId="68" xfId="0" applyFont="1" applyBorder="1" applyAlignment="1" applyProtection="1">
      <alignment horizontal="center" wrapText="1"/>
      <protection hidden="1"/>
    </xf>
    <xf numFmtId="0" fontId="35" fillId="0" borderId="69" xfId="0" applyFont="1" applyBorder="1" applyAlignment="1" applyProtection="1">
      <alignment horizontal="center" wrapText="1"/>
      <protection hidden="1"/>
    </xf>
    <xf numFmtId="0" fontId="35" fillId="0" borderId="99" xfId="0" applyFont="1" applyBorder="1" applyAlignment="1" applyProtection="1">
      <alignment horizontal="center" wrapText="1"/>
      <protection hidden="1"/>
    </xf>
    <xf numFmtId="0" fontId="35" fillId="0" borderId="91" xfId="0" applyFont="1" applyBorder="1" applyAlignment="1" applyProtection="1">
      <alignment horizontal="center" wrapText="1"/>
      <protection hidden="1"/>
    </xf>
    <xf numFmtId="0" fontId="35" fillId="0" borderId="98" xfId="0" applyFont="1" applyBorder="1" applyAlignment="1" applyProtection="1">
      <alignment horizontal="center"/>
      <protection hidden="1"/>
    </xf>
    <xf numFmtId="44" fontId="35" fillId="14" borderId="62" xfId="2" applyFont="1" applyFill="1" applyBorder="1" applyAlignment="1" applyProtection="1">
      <alignment horizontal="center"/>
      <protection hidden="1"/>
    </xf>
    <xf numFmtId="0" fontId="35" fillId="0" borderId="66" xfId="0" applyFont="1" applyBorder="1" applyAlignment="1" applyProtection="1">
      <alignment horizontal="center" wrapText="1"/>
      <protection hidden="1"/>
    </xf>
    <xf numFmtId="0" fontId="35" fillId="0" borderId="78" xfId="0" applyFont="1" applyBorder="1" applyAlignment="1" applyProtection="1">
      <alignment horizontal="center" wrapText="1"/>
      <protection hidden="1"/>
    </xf>
    <xf numFmtId="0" fontId="35" fillId="0" borderId="79" xfId="0" applyFont="1" applyBorder="1" applyAlignment="1" applyProtection="1">
      <alignment horizontal="center" wrapText="1"/>
      <protection hidden="1"/>
    </xf>
    <xf numFmtId="0" fontId="35" fillId="0" borderId="29" xfId="0" applyFont="1" applyBorder="1" applyAlignment="1" applyProtection="1">
      <alignment horizontal="center" wrapText="1"/>
      <protection hidden="1"/>
    </xf>
    <xf numFmtId="0" fontId="35" fillId="0" borderId="80" xfId="0" applyFont="1" applyBorder="1" applyAlignment="1" applyProtection="1">
      <alignment horizontal="center" wrapText="1"/>
      <protection hidden="1"/>
    </xf>
    <xf numFmtId="0" fontId="35" fillId="0" borderId="83" xfId="0" applyFont="1" applyBorder="1" applyAlignment="1" applyProtection="1">
      <alignment horizontal="center"/>
      <protection hidden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43" fontId="9" fillId="4" borderId="31" xfId="1" applyFont="1" applyFill="1" applyBorder="1" applyAlignment="1">
      <alignment vertical="center" wrapText="1"/>
    </xf>
    <xf numFmtId="43" fontId="9" fillId="4" borderId="12" xfId="1" applyFont="1" applyFill="1" applyBorder="1" applyAlignment="1">
      <alignment vertical="center" wrapText="1"/>
    </xf>
    <xf numFmtId="43" fontId="16" fillId="4" borderId="31" xfId="1" applyFont="1" applyFill="1" applyBorder="1" applyAlignment="1">
      <alignment vertical="center" wrapText="1"/>
    </xf>
    <xf numFmtId="43" fontId="16" fillId="4" borderId="12" xfId="1" applyFont="1" applyFill="1" applyBorder="1" applyAlignment="1">
      <alignment vertical="center" wrapText="1"/>
    </xf>
    <xf numFmtId="0" fontId="9" fillId="4" borderId="35" xfId="0" applyFont="1" applyFill="1" applyBorder="1" applyAlignment="1">
      <alignment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left" wrapText="1"/>
    </xf>
    <xf numFmtId="164" fontId="9" fillId="5" borderId="43" xfId="0" applyNumberFormat="1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right"/>
    </xf>
    <xf numFmtId="164" fontId="9" fillId="8" borderId="45" xfId="1" applyNumberFormat="1" applyFont="1" applyFill="1" applyBorder="1" applyAlignment="1">
      <alignment horizontal="center" vertical="center" wrapText="1"/>
    </xf>
    <xf numFmtId="164" fontId="9" fillId="8" borderId="46" xfId="1" applyNumberFormat="1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44" fontId="8" fillId="3" borderId="0" xfId="2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9" fillId="4" borderId="33" xfId="0" applyFont="1" applyFill="1" applyBorder="1" applyAlignment="1">
      <alignment vertical="center" wrapText="1"/>
    </xf>
    <xf numFmtId="0" fontId="16" fillId="3" borderId="37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44" fontId="8" fillId="5" borderId="2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44" fontId="8" fillId="5" borderId="4" xfId="0" applyNumberFormat="1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4" fontId="8" fillId="5" borderId="3" xfId="2" applyNumberFormat="1" applyFont="1" applyFill="1" applyBorder="1" applyAlignment="1">
      <alignment horizontal="center" vertical="center" wrapText="1"/>
    </xf>
    <xf numFmtId="14" fontId="8" fillId="5" borderId="2" xfId="2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left" vertical="center" wrapText="1"/>
    </xf>
    <xf numFmtId="14" fontId="8" fillId="5" borderId="2" xfId="0" applyNumberFormat="1" applyFont="1" applyFill="1" applyBorder="1" applyAlignment="1">
      <alignment horizontal="left" vertical="center" wrapText="1"/>
    </xf>
    <xf numFmtId="0" fontId="8" fillId="5" borderId="57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horizontal="left" vertical="center"/>
    </xf>
    <xf numFmtId="0" fontId="8" fillId="5" borderId="56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0" fontId="6" fillId="4" borderId="40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41" xfId="0" applyFont="1" applyFill="1" applyBorder="1" applyAlignment="1">
      <alignment horizontal="left" vertical="center" wrapText="1"/>
    </xf>
  </cellXfs>
  <cellStyles count="6">
    <cellStyle name="Dziesiętny" xfId="1" builtinId="3"/>
    <cellStyle name="Normalny" xfId="0" builtinId="0"/>
    <cellStyle name="Normalny 2" xfId="3" xr:uid="{00000000-0005-0000-0000-000002000000}"/>
    <cellStyle name="Procentowy" xfId="5" builtinId="5"/>
    <cellStyle name="Walutowy" xfId="2" builtinId="4"/>
    <cellStyle name="Walutowy 2" xfId="4" xr:uid="{00000000-0005-0000-0000-000005000000}"/>
  </cellStyles>
  <dxfs count="8">
    <dxf>
      <border outline="0">
        <top style="medium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B1048576" totalsRowShown="0" tableBorderDxfId="0">
  <autoFilter ref="A1:B1048576" xr:uid="{00000000-0009-0000-0100-000001000000}"/>
  <tableColumns count="2">
    <tableColumn id="1" xr3:uid="{00000000-0010-0000-0000-000001000000}" name="NAZWA Organu"/>
    <tableColumn id="2" xr3:uid="{00000000-0010-0000-0000-000002000000}" name="REGON Szkoł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ela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3"/>
  <sheetViews>
    <sheetView tabSelected="1" zoomScale="75" zoomScaleNormal="75" workbookViewId="0">
      <selection activeCell="U13" sqref="U13"/>
    </sheetView>
  </sheetViews>
  <sheetFormatPr defaultColWidth="9" defaultRowHeight="15.5" x14ac:dyDescent="0.35"/>
  <cols>
    <col min="1" max="6" width="9" style="17"/>
    <col min="7" max="7" width="10.54296875" style="17" bestFit="1" customWidth="1"/>
    <col min="8" max="8" width="8.54296875" style="17" customWidth="1"/>
    <col min="9" max="9" width="6.7265625" style="17" customWidth="1"/>
    <col min="10" max="10" width="9.54296875" style="17" customWidth="1"/>
    <col min="11" max="11" width="15.54296875" style="17" customWidth="1"/>
    <col min="12" max="16384" width="9" style="17"/>
  </cols>
  <sheetData>
    <row r="1" spans="1:12" ht="30.75" customHeight="1" x14ac:dyDescent="0.35">
      <c r="A1" s="345" t="s">
        <v>746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2" ht="29" customHeight="1" x14ac:dyDescent="0.35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2" ht="16" thickBot="1" x14ac:dyDescent="0.4"/>
    <row r="4" spans="1:12" ht="46.5" customHeight="1" thickTop="1" thickBot="1" x14ac:dyDescent="0.4">
      <c r="A4" s="372" t="s">
        <v>0</v>
      </c>
      <c r="B4" s="373"/>
      <c r="C4" s="373"/>
      <c r="D4" s="373"/>
      <c r="E4" s="373"/>
      <c r="F4" s="374"/>
      <c r="G4" s="369" t="s">
        <v>1</v>
      </c>
      <c r="H4" s="370"/>
      <c r="I4" s="370"/>
      <c r="J4" s="370"/>
      <c r="K4" s="371"/>
    </row>
    <row r="5" spans="1:12" ht="16" thickBot="1" x14ac:dyDescent="0.4">
      <c r="A5" s="314"/>
      <c r="B5" s="315"/>
      <c r="C5" s="315"/>
      <c r="D5" s="315"/>
      <c r="E5" s="315"/>
      <c r="F5" s="315"/>
      <c r="G5" s="315"/>
      <c r="H5" s="315"/>
      <c r="I5" s="315"/>
      <c r="J5" s="315"/>
      <c r="K5" s="316"/>
    </row>
    <row r="6" spans="1:12" ht="15" customHeight="1" x14ac:dyDescent="0.35">
      <c r="A6" s="317" t="s">
        <v>878</v>
      </c>
      <c r="B6" s="318"/>
      <c r="C6" s="318"/>
      <c r="D6" s="318"/>
      <c r="E6" s="318"/>
      <c r="F6" s="319"/>
      <c r="G6" s="346"/>
      <c r="H6" s="347"/>
      <c r="I6" s="347"/>
      <c r="J6" s="347"/>
      <c r="K6" s="348"/>
    </row>
    <row r="7" spans="1:12" ht="19.5" customHeight="1" x14ac:dyDescent="0.35">
      <c r="A7" s="320"/>
      <c r="B7" s="321"/>
      <c r="C7" s="321"/>
      <c r="D7" s="321"/>
      <c r="E7" s="321"/>
      <c r="F7" s="322"/>
      <c r="G7" s="349"/>
      <c r="H7" s="350"/>
      <c r="I7" s="350"/>
      <c r="J7" s="350"/>
      <c r="K7" s="351"/>
    </row>
    <row r="8" spans="1:12" ht="16" thickBot="1" x14ac:dyDescent="0.4">
      <c r="A8" s="323"/>
      <c r="B8" s="324"/>
      <c r="C8" s="324"/>
      <c r="D8" s="324"/>
      <c r="E8" s="324"/>
      <c r="F8" s="325"/>
      <c r="G8" s="352"/>
      <c r="H8" s="353"/>
      <c r="I8" s="353"/>
      <c r="J8" s="353"/>
      <c r="K8" s="354"/>
    </row>
    <row r="9" spans="1:12" ht="7" hidden="1" customHeight="1" thickBot="1" x14ac:dyDescent="0.4">
      <c r="A9" s="375"/>
      <c r="B9" s="376"/>
      <c r="C9" s="122"/>
      <c r="D9" s="122"/>
      <c r="E9" s="122"/>
      <c r="F9" s="122"/>
      <c r="G9" s="122"/>
      <c r="H9" s="122"/>
      <c r="I9" s="122"/>
      <c r="J9" s="122"/>
      <c r="K9" s="156"/>
    </row>
    <row r="10" spans="1:12" ht="35.5" hidden="1" customHeight="1" thickBot="1" x14ac:dyDescent="0.4">
      <c r="A10" s="375" t="s">
        <v>690</v>
      </c>
      <c r="B10" s="376"/>
      <c r="C10" s="376"/>
      <c r="D10" s="376"/>
      <c r="E10" s="376"/>
      <c r="F10" s="377"/>
      <c r="G10" s="384"/>
      <c r="H10" s="385"/>
      <c r="I10" s="385"/>
      <c r="J10" s="385"/>
      <c r="K10" s="386"/>
    </row>
    <row r="11" spans="1:12" x14ac:dyDescent="0.35">
      <c r="A11" s="317" t="s">
        <v>879</v>
      </c>
      <c r="B11" s="318"/>
      <c r="C11" s="318"/>
      <c r="D11" s="318"/>
      <c r="E11" s="318"/>
      <c r="F11" s="319"/>
      <c r="G11" s="355" t="str">
        <f>IFERROR(LOOKUP(G6,'dane organów'!A2:A203,'dane organów'!C2:C203),"")</f>
        <v/>
      </c>
      <c r="H11" s="356"/>
      <c r="I11" s="356"/>
      <c r="J11" s="356"/>
      <c r="K11" s="357"/>
      <c r="L11" s="19"/>
    </row>
    <row r="12" spans="1:12" ht="16" thickBot="1" x14ac:dyDescent="0.4">
      <c r="A12" s="387" t="s">
        <v>674</v>
      </c>
      <c r="B12" s="388"/>
      <c r="C12" s="388"/>
      <c r="D12" s="388"/>
      <c r="E12" s="388"/>
      <c r="F12" s="389"/>
      <c r="G12" s="358"/>
      <c r="H12" s="359"/>
      <c r="I12" s="359"/>
      <c r="J12" s="359"/>
      <c r="K12" s="360"/>
    </row>
    <row r="13" spans="1:12" ht="21" customHeight="1" thickBot="1" x14ac:dyDescent="0.4">
      <c r="A13" s="375" t="s">
        <v>880</v>
      </c>
      <c r="B13" s="376"/>
      <c r="C13" s="376"/>
      <c r="D13" s="376"/>
      <c r="E13" s="376"/>
      <c r="F13" s="377"/>
      <c r="G13" s="366" t="str">
        <f>IFERROR(LOOKUP(G6,'dane organów'!A2:A203,'dane organów'!B2:B203),"")</f>
        <v/>
      </c>
      <c r="H13" s="367"/>
      <c r="I13" s="367"/>
      <c r="J13" s="367"/>
      <c r="K13" s="368"/>
    </row>
    <row r="14" spans="1:12" ht="19.5" customHeight="1" thickBot="1" x14ac:dyDescent="0.4">
      <c r="A14" s="375" t="s">
        <v>881</v>
      </c>
      <c r="B14" s="376"/>
      <c r="C14" s="376"/>
      <c r="D14" s="376"/>
      <c r="E14" s="376"/>
      <c r="F14" s="377"/>
      <c r="G14" s="366" t="str">
        <f>IFERROR(VLOOKUP(G11,Arkusz4!A:F,6,FALSE),"")</f>
        <v/>
      </c>
      <c r="H14" s="367"/>
      <c r="I14" s="367"/>
      <c r="J14" s="367"/>
      <c r="K14" s="368"/>
    </row>
    <row r="15" spans="1:12" x14ac:dyDescent="0.35">
      <c r="A15" s="317" t="s">
        <v>6</v>
      </c>
      <c r="B15" s="318"/>
      <c r="C15" s="318"/>
      <c r="D15" s="318"/>
      <c r="E15" s="318"/>
      <c r="F15" s="319"/>
      <c r="G15" s="326">
        <f>IFERROR(G169+G342+G516+G690,"")</f>
        <v>0</v>
      </c>
      <c r="H15" s="327"/>
      <c r="I15" s="327"/>
      <c r="J15" s="327"/>
      <c r="K15" s="328"/>
    </row>
    <row r="16" spans="1:12" ht="16" thickBot="1" x14ac:dyDescent="0.4">
      <c r="A16" s="398" t="s">
        <v>691</v>
      </c>
      <c r="B16" s="399"/>
      <c r="C16" s="399"/>
      <c r="D16" s="399"/>
      <c r="E16" s="399"/>
      <c r="F16" s="400"/>
      <c r="G16" s="329"/>
      <c r="H16" s="330"/>
      <c r="I16" s="330"/>
      <c r="J16" s="330"/>
      <c r="K16" s="331"/>
    </row>
    <row r="17" spans="1:11" ht="39.75" customHeight="1" thickBot="1" x14ac:dyDescent="0.4">
      <c r="A17" s="378" t="s">
        <v>678</v>
      </c>
      <c r="B17" s="379"/>
      <c r="C17" s="379"/>
      <c r="D17" s="379"/>
      <c r="E17" s="379"/>
      <c r="F17" s="380"/>
      <c r="G17" s="332">
        <f>IFERROR(G171+G344+G518+G692,"")</f>
        <v>0</v>
      </c>
      <c r="H17" s="332"/>
      <c r="I17" s="332"/>
      <c r="J17" s="332"/>
      <c r="K17" s="333"/>
    </row>
    <row r="18" spans="1:11" ht="39.75" customHeight="1" thickBot="1" x14ac:dyDescent="0.4">
      <c r="A18" s="378" t="s">
        <v>692</v>
      </c>
      <c r="B18" s="379"/>
      <c r="C18" s="379"/>
      <c r="D18" s="379"/>
      <c r="E18" s="379"/>
      <c r="F18" s="380"/>
      <c r="G18" s="332">
        <f>IFERROR(G15-G17,"")</f>
        <v>0</v>
      </c>
      <c r="H18" s="332"/>
      <c r="I18" s="332"/>
      <c r="J18" s="332"/>
      <c r="K18" s="333"/>
    </row>
    <row r="19" spans="1:11" ht="39.75" customHeight="1" thickBot="1" x14ac:dyDescent="0.4">
      <c r="A19" s="378" t="s">
        <v>666</v>
      </c>
      <c r="B19" s="379"/>
      <c r="C19" s="379"/>
      <c r="D19" s="379"/>
      <c r="E19" s="379"/>
      <c r="F19" s="380"/>
      <c r="G19" s="334"/>
      <c r="H19" s="334"/>
      <c r="I19" s="334"/>
      <c r="J19" s="334"/>
      <c r="K19" s="335"/>
    </row>
    <row r="20" spans="1:11" s="52" customFormat="1" ht="39.75" hidden="1" customHeight="1" thickBot="1" x14ac:dyDescent="0.4">
      <c r="A20" s="381" t="s">
        <v>667</v>
      </c>
      <c r="B20" s="382"/>
      <c r="C20" s="382"/>
      <c r="D20" s="382"/>
      <c r="E20" s="382"/>
      <c r="F20" s="383"/>
      <c r="G20" s="336"/>
      <c r="H20" s="336"/>
      <c r="I20" s="336"/>
      <c r="J20" s="336"/>
      <c r="K20" s="337"/>
    </row>
    <row r="21" spans="1:11" ht="45.75" customHeight="1" thickBot="1" x14ac:dyDescent="0.4">
      <c r="A21" s="338" t="s">
        <v>668</v>
      </c>
      <c r="B21" s="339"/>
      <c r="C21" s="339"/>
      <c r="D21" s="339"/>
      <c r="E21" s="339"/>
      <c r="F21" s="340"/>
      <c r="G21" s="341">
        <v>0</v>
      </c>
      <c r="H21" s="341"/>
      <c r="I21" s="341"/>
      <c r="J21" s="341"/>
      <c r="K21" s="342"/>
    </row>
    <row r="22" spans="1:11" ht="16.5" customHeight="1" thickBot="1" x14ac:dyDescent="0.4">
      <c r="A22" s="392" t="s">
        <v>704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4"/>
    </row>
    <row r="23" spans="1:11" ht="48.5" customHeight="1" thickBot="1" x14ac:dyDescent="0.4">
      <c r="A23" s="390"/>
      <c r="B23" s="391"/>
      <c r="C23" s="361"/>
      <c r="D23" s="362"/>
      <c r="E23" s="362"/>
      <c r="F23" s="363"/>
      <c r="G23" s="364"/>
      <c r="H23" s="364"/>
      <c r="I23" s="364"/>
      <c r="J23" s="364"/>
      <c r="K23" s="365"/>
    </row>
    <row r="24" spans="1:11" ht="33.5" customHeight="1" thickTop="1" thickBot="1" x14ac:dyDescent="0.4">
      <c r="A24" s="127"/>
      <c r="B24" s="128"/>
      <c r="C24" s="129"/>
      <c r="D24" s="129"/>
      <c r="E24" s="129"/>
      <c r="F24" s="129"/>
      <c r="G24" s="130"/>
      <c r="H24" s="130"/>
      <c r="I24" s="130"/>
      <c r="J24" s="130"/>
      <c r="K24" s="130"/>
    </row>
    <row r="25" spans="1:11" ht="23.5" customHeight="1" thickTop="1" thickBot="1" x14ac:dyDescent="0.4">
      <c r="A25" s="395" t="s">
        <v>655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7"/>
    </row>
    <row r="26" spans="1:11" ht="15.75" customHeight="1" thickBot="1" x14ac:dyDescent="0.4">
      <c r="A26" s="304" t="s">
        <v>632</v>
      </c>
      <c r="B26" s="305"/>
      <c r="C26" s="305"/>
      <c r="D26" s="305"/>
      <c r="E26" s="306"/>
      <c r="F26" s="307">
        <f>IFERROR(Arkusz5!H2,"NIE DOTYCZY")</f>
        <v>0</v>
      </c>
      <c r="G26" s="308"/>
      <c r="H26" s="308"/>
      <c r="I26" s="308"/>
      <c r="J26" s="308"/>
      <c r="K26" s="309"/>
    </row>
    <row r="27" spans="1:11" ht="43.5" customHeight="1" thickBot="1" x14ac:dyDescent="0.4">
      <c r="A27" s="199" t="s">
        <v>633</v>
      </c>
      <c r="B27" s="200"/>
      <c r="C27" s="200"/>
      <c r="D27" s="200"/>
      <c r="E27" s="310"/>
      <c r="F27" s="311" t="str">
        <f>IFERROR(VLOOKUP(F26,Arkusz4!B$2:C$55,2,0),"NIE DOTYCZY")</f>
        <v>NIE DOTYCZY</v>
      </c>
      <c r="G27" s="312"/>
      <c r="H27" s="312"/>
      <c r="I27" s="312"/>
      <c r="J27" s="312"/>
      <c r="K27" s="313"/>
    </row>
    <row r="28" spans="1:11" x14ac:dyDescent="0.35">
      <c r="A28" s="281"/>
      <c r="B28" s="282"/>
      <c r="C28" s="282"/>
      <c r="D28" s="120"/>
      <c r="E28" s="120"/>
      <c r="F28" s="120"/>
      <c r="G28" s="120"/>
      <c r="H28" s="120"/>
      <c r="I28" s="120"/>
      <c r="J28" s="120"/>
      <c r="K28" s="134"/>
    </row>
    <row r="29" spans="1:11" x14ac:dyDescent="0.35">
      <c r="A29" s="283" t="s">
        <v>663</v>
      </c>
      <c r="B29" s="284"/>
      <c r="C29" s="284"/>
      <c r="D29" s="284"/>
      <c r="E29" s="284"/>
      <c r="F29" s="284"/>
      <c r="G29" s="284"/>
      <c r="H29" s="284"/>
      <c r="I29" s="285" t="str">
        <f>IFERROR(VLOOKUP(F26,Arkusz4!B$2:D$55,3,0),"")</f>
        <v/>
      </c>
      <c r="J29" s="285"/>
      <c r="K29" s="286"/>
    </row>
    <row r="30" spans="1:11" ht="16" thickBot="1" x14ac:dyDescent="0.4">
      <c r="A30" s="287"/>
      <c r="B30" s="288"/>
      <c r="C30" s="288"/>
      <c r="D30" s="121"/>
      <c r="E30" s="121"/>
      <c r="F30" s="121"/>
      <c r="G30" s="121"/>
      <c r="H30" s="121"/>
      <c r="I30" s="121"/>
      <c r="J30" s="121"/>
      <c r="K30" s="135"/>
    </row>
    <row r="31" spans="1:11" ht="44" customHeight="1" thickBot="1" x14ac:dyDescent="0.4">
      <c r="A31" s="136" t="s">
        <v>705</v>
      </c>
      <c r="B31" s="34"/>
      <c r="C31" s="34"/>
      <c r="D31" s="34"/>
      <c r="E31" s="34"/>
      <c r="F31" s="34"/>
      <c r="G31" s="289"/>
      <c r="H31" s="289"/>
      <c r="I31" s="289"/>
      <c r="J31" s="289"/>
      <c r="K31" s="290"/>
    </row>
    <row r="32" spans="1:11" ht="29" customHeight="1" thickBot="1" x14ac:dyDescent="0.4">
      <c r="A32" s="291" t="s">
        <v>706</v>
      </c>
      <c r="B32" s="292"/>
      <c r="C32" s="292"/>
      <c r="D32" s="292"/>
      <c r="E32" s="292"/>
      <c r="F32" s="292"/>
      <c r="G32" s="292"/>
      <c r="H32" s="292"/>
      <c r="I32" s="293"/>
      <c r="J32" s="293"/>
      <c r="K32" s="294"/>
    </row>
    <row r="33" spans="1:18" s="27" customFormat="1" ht="20" customHeight="1" thickBot="1" x14ac:dyDescent="0.4">
      <c r="A33" s="137"/>
      <c r="B33" s="131"/>
      <c r="C33" s="131"/>
      <c r="D33" s="131"/>
      <c r="E33" s="131"/>
      <c r="F33" s="131"/>
      <c r="G33" s="131"/>
      <c r="H33" s="131"/>
      <c r="I33" s="131"/>
      <c r="J33" s="131"/>
      <c r="K33" s="138"/>
    </row>
    <row r="34" spans="1:18" ht="23.5" customHeight="1" thickBot="1" x14ac:dyDescent="0.4">
      <c r="A34" s="295" t="s">
        <v>708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8" s="27" customFormat="1" ht="6" customHeight="1" thickBot="1" x14ac:dyDescent="0.4">
      <c r="A35" s="139"/>
      <c r="B35" s="42"/>
      <c r="C35" s="42"/>
      <c r="D35" s="42"/>
      <c r="E35" s="42"/>
      <c r="F35" s="42"/>
      <c r="G35" s="42"/>
      <c r="H35" s="42"/>
      <c r="I35" s="42"/>
      <c r="J35" s="42"/>
      <c r="K35" s="140"/>
    </row>
    <row r="36" spans="1:18" ht="21.5" customHeight="1" thickBot="1" x14ac:dyDescent="0.4">
      <c r="A36" s="274" t="s">
        <v>709</v>
      </c>
      <c r="B36" s="275"/>
      <c r="C36" s="275"/>
      <c r="D36" s="275"/>
      <c r="E36" s="275"/>
      <c r="F36" s="275"/>
      <c r="G36" s="43" t="e">
        <f>VLOOKUP(F$26,Arkusz4!B$2:O$55,6,0)</f>
        <v>#N/A</v>
      </c>
      <c r="H36" s="268" t="str">
        <f>IFERROR(IF(G36="T","OBJĘTE UMOWĄ","NIE DOTYCZY"),"")</f>
        <v/>
      </c>
      <c r="I36" s="268"/>
      <c r="J36" s="268"/>
      <c r="K36" s="269"/>
    </row>
    <row r="37" spans="1:18" ht="15.75" customHeight="1" x14ac:dyDescent="0.35">
      <c r="A37" s="278" t="s">
        <v>654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80"/>
      <c r="L37" s="20"/>
      <c r="M37" s="20"/>
      <c r="N37" s="20"/>
      <c r="O37" s="20"/>
      <c r="P37" s="20"/>
      <c r="Q37" s="20"/>
      <c r="R37" s="20"/>
    </row>
    <row r="38" spans="1:18" ht="32.25" customHeight="1" x14ac:dyDescent="0.35">
      <c r="A38" s="141" t="s">
        <v>649</v>
      </c>
      <c r="B38" s="273" t="s">
        <v>650</v>
      </c>
      <c r="C38" s="273"/>
      <c r="D38" s="273"/>
      <c r="E38" s="273"/>
      <c r="F38" s="273"/>
      <c r="G38" s="273"/>
      <c r="H38" s="273"/>
      <c r="I38" s="119" t="s">
        <v>651</v>
      </c>
      <c r="J38" s="119" t="s">
        <v>652</v>
      </c>
      <c r="K38" s="142" t="s">
        <v>658</v>
      </c>
      <c r="L38" s="20"/>
      <c r="M38" s="20"/>
      <c r="N38" s="20"/>
      <c r="O38" s="20"/>
      <c r="P38" s="20"/>
      <c r="Q38" s="20"/>
      <c r="R38" s="20"/>
    </row>
    <row r="39" spans="1:18" ht="15.75" customHeight="1" x14ac:dyDescent="0.35">
      <c r="A39" s="143"/>
      <c r="B39" s="276"/>
      <c r="C39" s="276"/>
      <c r="D39" s="276"/>
      <c r="E39" s="276"/>
      <c r="F39" s="276"/>
      <c r="G39" s="276"/>
      <c r="H39" s="276"/>
      <c r="I39" s="117"/>
      <c r="J39" s="118"/>
      <c r="K39" s="144"/>
      <c r="L39" s="20"/>
      <c r="M39" s="20"/>
      <c r="N39" s="20"/>
      <c r="O39" s="20"/>
      <c r="P39" s="20"/>
      <c r="Q39" s="20"/>
      <c r="R39" s="20"/>
    </row>
    <row r="40" spans="1:18" ht="15.75" customHeight="1" x14ac:dyDescent="0.35">
      <c r="A40" s="143"/>
      <c r="B40" s="276"/>
      <c r="C40" s="276"/>
      <c r="D40" s="276"/>
      <c r="E40" s="276"/>
      <c r="F40" s="276"/>
      <c r="G40" s="276"/>
      <c r="H40" s="276"/>
      <c r="I40" s="117"/>
      <c r="J40" s="118"/>
      <c r="K40" s="144"/>
      <c r="L40" s="20"/>
      <c r="M40" s="20"/>
      <c r="N40" s="20"/>
      <c r="O40" s="20"/>
      <c r="P40" s="20"/>
      <c r="Q40" s="20"/>
      <c r="R40" s="20"/>
    </row>
    <row r="41" spans="1:18" ht="15.75" customHeight="1" x14ac:dyDescent="0.35">
      <c r="A41" s="143"/>
      <c r="B41" s="276"/>
      <c r="C41" s="276"/>
      <c r="D41" s="276"/>
      <c r="E41" s="276"/>
      <c r="F41" s="276"/>
      <c r="G41" s="276"/>
      <c r="H41" s="276"/>
      <c r="I41" s="117"/>
      <c r="J41" s="118"/>
      <c r="K41" s="144"/>
      <c r="L41" s="20"/>
      <c r="M41" s="20"/>
      <c r="N41" s="20"/>
      <c r="O41" s="20"/>
      <c r="P41" s="20"/>
      <c r="Q41" s="20"/>
      <c r="R41" s="20"/>
    </row>
    <row r="42" spans="1:18" ht="15.75" customHeight="1" x14ac:dyDescent="0.35">
      <c r="A42" s="143"/>
      <c r="B42" s="276"/>
      <c r="C42" s="276"/>
      <c r="D42" s="276"/>
      <c r="E42" s="276"/>
      <c r="F42" s="276"/>
      <c r="G42" s="276"/>
      <c r="H42" s="276"/>
      <c r="I42" s="117"/>
      <c r="J42" s="118"/>
      <c r="K42" s="144"/>
      <c r="L42" s="20"/>
      <c r="M42" s="20"/>
      <c r="N42" s="20"/>
      <c r="O42" s="20"/>
      <c r="P42" s="20"/>
      <c r="Q42" s="20"/>
      <c r="R42" s="20"/>
    </row>
    <row r="43" spans="1:18" ht="15.75" customHeight="1" x14ac:dyDescent="0.35">
      <c r="A43" s="143"/>
      <c r="B43" s="276"/>
      <c r="C43" s="276"/>
      <c r="D43" s="276"/>
      <c r="E43" s="276"/>
      <c r="F43" s="276"/>
      <c r="G43" s="276"/>
      <c r="H43" s="276"/>
      <c r="I43" s="117"/>
      <c r="J43" s="118"/>
      <c r="K43" s="144"/>
      <c r="L43" s="20"/>
      <c r="M43" s="20"/>
      <c r="N43" s="20"/>
      <c r="O43" s="20"/>
      <c r="P43" s="20"/>
      <c r="Q43" s="20"/>
      <c r="R43" s="20"/>
    </row>
    <row r="44" spans="1:18" ht="15.75" customHeight="1" x14ac:dyDescent="0.35">
      <c r="A44" s="143"/>
      <c r="B44" s="276"/>
      <c r="C44" s="276"/>
      <c r="D44" s="276"/>
      <c r="E44" s="276"/>
      <c r="F44" s="276"/>
      <c r="G44" s="276"/>
      <c r="H44" s="276"/>
      <c r="I44" s="117"/>
      <c r="J44" s="118"/>
      <c r="K44" s="144"/>
      <c r="L44" s="20"/>
      <c r="M44" s="20"/>
      <c r="N44" s="20"/>
      <c r="O44" s="20"/>
      <c r="P44" s="20"/>
      <c r="Q44" s="20"/>
      <c r="R44" s="20"/>
    </row>
    <row r="45" spans="1:18" ht="15.75" customHeight="1" x14ac:dyDescent="0.35">
      <c r="A45" s="143"/>
      <c r="B45" s="276"/>
      <c r="C45" s="276"/>
      <c r="D45" s="276"/>
      <c r="E45" s="276"/>
      <c r="F45" s="276"/>
      <c r="G45" s="276"/>
      <c r="H45" s="276"/>
      <c r="I45" s="117"/>
      <c r="J45" s="118"/>
      <c r="K45" s="144"/>
      <c r="L45" s="20"/>
      <c r="M45" s="20"/>
      <c r="N45" s="20"/>
      <c r="O45" s="20"/>
      <c r="P45" s="20"/>
      <c r="Q45" s="20"/>
      <c r="R45" s="20"/>
    </row>
    <row r="46" spans="1:18" ht="15.75" customHeight="1" x14ac:dyDescent="0.35">
      <c r="A46" s="143"/>
      <c r="B46" s="276"/>
      <c r="C46" s="276"/>
      <c r="D46" s="276"/>
      <c r="E46" s="276"/>
      <c r="F46" s="276"/>
      <c r="G46" s="276"/>
      <c r="H46" s="276"/>
      <c r="I46" s="117"/>
      <c r="J46" s="118"/>
      <c r="K46" s="144"/>
      <c r="L46" s="20"/>
      <c r="M46" s="20"/>
      <c r="N46" s="20"/>
      <c r="O46" s="20"/>
      <c r="P46" s="20"/>
      <c r="Q46" s="20"/>
      <c r="R46" s="20"/>
    </row>
    <row r="47" spans="1:18" ht="15.75" customHeight="1" thickBot="1" x14ac:dyDescent="0.4">
      <c r="A47" s="252" t="s">
        <v>653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4"/>
      <c r="L47" s="20"/>
      <c r="M47" s="20"/>
      <c r="N47" s="20"/>
      <c r="O47" s="20"/>
      <c r="P47" s="20"/>
      <c r="Q47" s="20"/>
      <c r="R47" s="20"/>
    </row>
    <row r="48" spans="1:18" ht="15.75" customHeight="1" thickBot="1" x14ac:dyDescent="0.4">
      <c r="A48" s="145"/>
      <c r="B48" s="21"/>
      <c r="C48" s="21"/>
      <c r="D48" s="21"/>
      <c r="E48" s="21"/>
      <c r="F48" s="21"/>
      <c r="G48" s="21"/>
      <c r="H48" s="21"/>
      <c r="I48" s="21"/>
      <c r="J48" s="21"/>
      <c r="K48" s="146"/>
      <c r="L48" s="20"/>
      <c r="M48" s="20"/>
      <c r="N48" s="20"/>
      <c r="O48" s="20"/>
      <c r="P48" s="20"/>
      <c r="Q48" s="20"/>
      <c r="R48" s="20"/>
    </row>
    <row r="49" spans="1:11" ht="33" customHeight="1" thickBot="1" x14ac:dyDescent="0.4">
      <c r="A49" s="274" t="s">
        <v>711</v>
      </c>
      <c r="B49" s="277"/>
      <c r="C49" s="277"/>
      <c r="D49" s="277"/>
      <c r="E49" s="277"/>
      <c r="F49" s="277"/>
      <c r="G49" s="43" t="e">
        <f>VLOOKUP(F$26,Arkusz4!B$2:O$55,7,0)</f>
        <v>#N/A</v>
      </c>
      <c r="H49" s="268" t="str">
        <f>IFERROR(IF(G49="T","OBJĘTE UMOWĄ","NIE DOTYCZY"),"")</f>
        <v/>
      </c>
      <c r="I49" s="268"/>
      <c r="J49" s="268"/>
      <c r="K49" s="269"/>
    </row>
    <row r="50" spans="1:11" ht="15.75" customHeight="1" x14ac:dyDescent="0.35">
      <c r="A50" s="278" t="s">
        <v>648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80"/>
    </row>
    <row r="51" spans="1:11" ht="31" x14ac:dyDescent="0.35">
      <c r="A51" s="141" t="s">
        <v>649</v>
      </c>
      <c r="B51" s="273" t="s">
        <v>650</v>
      </c>
      <c r="C51" s="273"/>
      <c r="D51" s="273"/>
      <c r="E51" s="273"/>
      <c r="F51" s="273"/>
      <c r="G51" s="273"/>
      <c r="H51" s="273"/>
      <c r="I51" s="119" t="s">
        <v>651</v>
      </c>
      <c r="J51" s="119" t="s">
        <v>652</v>
      </c>
      <c r="K51" s="142" t="s">
        <v>658</v>
      </c>
    </row>
    <row r="52" spans="1:11" ht="15.75" customHeight="1" x14ac:dyDescent="0.35">
      <c r="A52" s="143"/>
      <c r="B52" s="251"/>
      <c r="C52" s="251"/>
      <c r="D52" s="251"/>
      <c r="E52" s="251"/>
      <c r="F52" s="251"/>
      <c r="G52" s="251"/>
      <c r="H52" s="251"/>
      <c r="I52" s="117"/>
      <c r="J52" s="118"/>
      <c r="K52" s="144"/>
    </row>
    <row r="53" spans="1:11" ht="15.75" customHeight="1" x14ac:dyDescent="0.35">
      <c r="A53" s="143"/>
      <c r="B53" s="251"/>
      <c r="C53" s="251"/>
      <c r="D53" s="251"/>
      <c r="E53" s="251"/>
      <c r="F53" s="251"/>
      <c r="G53" s="251"/>
      <c r="H53" s="251"/>
      <c r="I53" s="117"/>
      <c r="J53" s="118"/>
      <c r="K53" s="144"/>
    </row>
    <row r="54" spans="1:11" ht="15.75" customHeight="1" x14ac:dyDescent="0.35">
      <c r="A54" s="143"/>
      <c r="B54" s="251"/>
      <c r="C54" s="251"/>
      <c r="D54" s="251"/>
      <c r="E54" s="251"/>
      <c r="F54" s="251"/>
      <c r="G54" s="251"/>
      <c r="H54" s="251"/>
      <c r="I54" s="117"/>
      <c r="J54" s="118"/>
      <c r="K54" s="144"/>
    </row>
    <row r="55" spans="1:11" ht="15.75" customHeight="1" x14ac:dyDescent="0.35">
      <c r="A55" s="143"/>
      <c r="B55" s="251"/>
      <c r="C55" s="251"/>
      <c r="D55" s="251"/>
      <c r="E55" s="251"/>
      <c r="F55" s="251"/>
      <c r="G55" s="251"/>
      <c r="H55" s="251"/>
      <c r="I55" s="117"/>
      <c r="J55" s="118"/>
      <c r="K55" s="144"/>
    </row>
    <row r="56" spans="1:11" ht="15.75" customHeight="1" x14ac:dyDescent="0.35">
      <c r="A56" s="143"/>
      <c r="B56" s="251"/>
      <c r="C56" s="251"/>
      <c r="D56" s="251"/>
      <c r="E56" s="251"/>
      <c r="F56" s="251"/>
      <c r="G56" s="251"/>
      <c r="H56" s="251"/>
      <c r="I56" s="117"/>
      <c r="J56" s="118"/>
      <c r="K56" s="144"/>
    </row>
    <row r="57" spans="1:11" ht="15.75" customHeight="1" x14ac:dyDescent="0.35">
      <c r="A57" s="143"/>
      <c r="B57" s="251"/>
      <c r="C57" s="251"/>
      <c r="D57" s="251"/>
      <c r="E57" s="251"/>
      <c r="F57" s="251"/>
      <c r="G57" s="251"/>
      <c r="H57" s="251"/>
      <c r="I57" s="117"/>
      <c r="J57" s="118"/>
      <c r="K57" s="144"/>
    </row>
    <row r="58" spans="1:11" ht="15.75" customHeight="1" x14ac:dyDescent="0.35">
      <c r="A58" s="143"/>
      <c r="B58" s="251"/>
      <c r="C58" s="251"/>
      <c r="D58" s="251"/>
      <c r="E58" s="251"/>
      <c r="F58" s="251"/>
      <c r="G58" s="251"/>
      <c r="H58" s="251"/>
      <c r="I58" s="117"/>
      <c r="J58" s="118"/>
      <c r="K58" s="144"/>
    </row>
    <row r="59" spans="1:11" ht="15.75" customHeight="1" x14ac:dyDescent="0.35">
      <c r="A59" s="143"/>
      <c r="B59" s="251"/>
      <c r="C59" s="251"/>
      <c r="D59" s="251"/>
      <c r="E59" s="251"/>
      <c r="F59" s="251"/>
      <c r="G59" s="251"/>
      <c r="H59" s="251"/>
      <c r="I59" s="117"/>
      <c r="J59" s="118"/>
      <c r="K59" s="144"/>
    </row>
    <row r="60" spans="1:11" ht="15.75" customHeight="1" thickBot="1" x14ac:dyDescent="0.4">
      <c r="A60" s="252" t="s">
        <v>653</v>
      </c>
      <c r="B60" s="253"/>
      <c r="C60" s="253"/>
      <c r="D60" s="253"/>
      <c r="E60" s="253"/>
      <c r="F60" s="253"/>
      <c r="G60" s="253"/>
      <c r="H60" s="253"/>
      <c r="I60" s="253"/>
      <c r="J60" s="253"/>
      <c r="K60" s="254"/>
    </row>
    <row r="61" spans="1:11" ht="15.75" customHeight="1" thickBot="1" x14ac:dyDescent="0.4">
      <c r="A61" s="145"/>
      <c r="B61" s="21"/>
      <c r="C61" s="21"/>
      <c r="D61" s="21"/>
      <c r="E61" s="21"/>
      <c r="F61" s="21"/>
      <c r="G61" s="21"/>
      <c r="H61" s="21"/>
      <c r="I61" s="21"/>
      <c r="J61" s="21"/>
      <c r="K61" s="146"/>
    </row>
    <row r="62" spans="1:11" ht="26.5" customHeight="1" thickBot="1" x14ac:dyDescent="0.4">
      <c r="A62" s="266" t="s">
        <v>710</v>
      </c>
      <c r="B62" s="267"/>
      <c r="C62" s="267"/>
      <c r="D62" s="267"/>
      <c r="E62" s="267"/>
      <c r="F62" s="267"/>
      <c r="G62" s="43" t="e">
        <f>VLOOKUP(F$26,Arkusz4!B$2:O$55,8,0)</f>
        <v>#N/A</v>
      </c>
      <c r="H62" s="268" t="str">
        <f>IFERROR(IF(G62="T","OBJĘTE UMOWĄ","NIE DOTYCZY"),"")</f>
        <v/>
      </c>
      <c r="I62" s="268"/>
      <c r="J62" s="268"/>
      <c r="K62" s="269"/>
    </row>
    <row r="63" spans="1:11" ht="15.75" customHeight="1" x14ac:dyDescent="0.35">
      <c r="A63" s="270" t="s">
        <v>648</v>
      </c>
      <c r="B63" s="271"/>
      <c r="C63" s="271"/>
      <c r="D63" s="271"/>
      <c r="E63" s="271"/>
      <c r="F63" s="271"/>
      <c r="G63" s="271"/>
      <c r="H63" s="271"/>
      <c r="I63" s="271"/>
      <c r="J63" s="271"/>
      <c r="K63" s="272"/>
    </row>
    <row r="64" spans="1:11" ht="31" x14ac:dyDescent="0.35">
      <c r="A64" s="141" t="s">
        <v>649</v>
      </c>
      <c r="B64" s="273" t="s">
        <v>650</v>
      </c>
      <c r="C64" s="273"/>
      <c r="D64" s="273"/>
      <c r="E64" s="273"/>
      <c r="F64" s="273"/>
      <c r="G64" s="273"/>
      <c r="H64" s="273"/>
      <c r="I64" s="119" t="s">
        <v>651</v>
      </c>
      <c r="J64" s="119" t="s">
        <v>652</v>
      </c>
      <c r="K64" s="142" t="s">
        <v>658</v>
      </c>
    </row>
    <row r="65" spans="1:11" ht="15.75" customHeight="1" x14ac:dyDescent="0.35">
      <c r="A65" s="143"/>
      <c r="B65" s="251"/>
      <c r="C65" s="251"/>
      <c r="D65" s="251"/>
      <c r="E65" s="251"/>
      <c r="F65" s="251"/>
      <c r="G65" s="251"/>
      <c r="H65" s="251"/>
      <c r="I65" s="117"/>
      <c r="J65" s="118"/>
      <c r="K65" s="144"/>
    </row>
    <row r="66" spans="1:11" ht="15.75" customHeight="1" x14ac:dyDescent="0.35">
      <c r="A66" s="143"/>
      <c r="B66" s="251"/>
      <c r="C66" s="251"/>
      <c r="D66" s="251"/>
      <c r="E66" s="251"/>
      <c r="F66" s="251"/>
      <c r="G66" s="251"/>
      <c r="H66" s="251"/>
      <c r="I66" s="117"/>
      <c r="J66" s="118"/>
      <c r="K66" s="144"/>
    </row>
    <row r="67" spans="1:11" ht="15.75" customHeight="1" x14ac:dyDescent="0.35">
      <c r="A67" s="143"/>
      <c r="B67" s="251"/>
      <c r="C67" s="251"/>
      <c r="D67" s="251"/>
      <c r="E67" s="251"/>
      <c r="F67" s="251"/>
      <c r="G67" s="251"/>
      <c r="H67" s="251"/>
      <c r="I67" s="117"/>
      <c r="J67" s="118"/>
      <c r="K67" s="144"/>
    </row>
    <row r="68" spans="1:11" ht="15.75" customHeight="1" x14ac:dyDescent="0.35">
      <c r="A68" s="143"/>
      <c r="B68" s="251"/>
      <c r="C68" s="251"/>
      <c r="D68" s="251"/>
      <c r="E68" s="251"/>
      <c r="F68" s="251"/>
      <c r="G68" s="251"/>
      <c r="H68" s="251"/>
      <c r="I68" s="117"/>
      <c r="J68" s="118"/>
      <c r="K68" s="144"/>
    </row>
    <row r="69" spans="1:11" ht="15.75" customHeight="1" x14ac:dyDescent="0.35">
      <c r="A69" s="143"/>
      <c r="B69" s="251"/>
      <c r="C69" s="251"/>
      <c r="D69" s="251"/>
      <c r="E69" s="251"/>
      <c r="F69" s="251"/>
      <c r="G69" s="251"/>
      <c r="H69" s="251"/>
      <c r="I69" s="117"/>
      <c r="J69" s="118"/>
      <c r="K69" s="144"/>
    </row>
    <row r="70" spans="1:11" ht="15.75" customHeight="1" x14ac:dyDescent="0.35">
      <c r="A70" s="143"/>
      <c r="B70" s="251"/>
      <c r="C70" s="251"/>
      <c r="D70" s="251"/>
      <c r="E70" s="251"/>
      <c r="F70" s="251"/>
      <c r="G70" s="251"/>
      <c r="H70" s="251"/>
      <c r="I70" s="117"/>
      <c r="J70" s="118"/>
      <c r="K70" s="144"/>
    </row>
    <row r="71" spans="1:11" ht="15.75" customHeight="1" x14ac:dyDescent="0.35">
      <c r="A71" s="143"/>
      <c r="B71" s="251"/>
      <c r="C71" s="251"/>
      <c r="D71" s="251"/>
      <c r="E71" s="251"/>
      <c r="F71" s="251"/>
      <c r="G71" s="251"/>
      <c r="H71" s="251"/>
      <c r="I71" s="117"/>
      <c r="J71" s="118"/>
      <c r="K71" s="144"/>
    </row>
    <row r="72" spans="1:11" ht="15.75" customHeight="1" x14ac:dyDescent="0.35">
      <c r="A72" s="143"/>
      <c r="B72" s="251"/>
      <c r="C72" s="251"/>
      <c r="D72" s="251"/>
      <c r="E72" s="251"/>
      <c r="F72" s="251"/>
      <c r="G72" s="251"/>
      <c r="H72" s="251"/>
      <c r="I72" s="117"/>
      <c r="J72" s="118"/>
      <c r="K72" s="144"/>
    </row>
    <row r="73" spans="1:11" ht="15.75" customHeight="1" thickBot="1" x14ac:dyDescent="0.4">
      <c r="A73" s="252" t="s">
        <v>653</v>
      </c>
      <c r="B73" s="253"/>
      <c r="C73" s="253"/>
      <c r="D73" s="253"/>
      <c r="E73" s="253"/>
      <c r="F73" s="253"/>
      <c r="G73" s="253"/>
      <c r="H73" s="253"/>
      <c r="I73" s="253"/>
      <c r="J73" s="253"/>
      <c r="K73" s="254"/>
    </row>
    <row r="74" spans="1:11" ht="15.75" customHeight="1" thickBot="1" x14ac:dyDescent="0.4">
      <c r="A74" s="145"/>
      <c r="B74" s="21"/>
      <c r="C74" s="21"/>
      <c r="D74" s="21"/>
      <c r="E74" s="21"/>
      <c r="F74" s="21"/>
      <c r="G74" s="21"/>
      <c r="H74" s="21"/>
      <c r="I74" s="21"/>
      <c r="J74" s="21"/>
      <c r="K74" s="146"/>
    </row>
    <row r="75" spans="1:11" ht="27.5" customHeight="1" thickBot="1" x14ac:dyDescent="0.4">
      <c r="A75" s="266" t="s">
        <v>712</v>
      </c>
      <c r="B75" s="267"/>
      <c r="C75" s="267"/>
      <c r="D75" s="267"/>
      <c r="E75" s="267"/>
      <c r="F75" s="267"/>
      <c r="G75" s="43" t="e">
        <f>VLOOKUP(F$26,Arkusz4!B$2:O$55,9,0)</f>
        <v>#N/A</v>
      </c>
      <c r="H75" s="268" t="str">
        <f>IFERROR(IF(G75="T","OBJĘTE UMOWĄ","NIE DOTYCZY"),"")</f>
        <v/>
      </c>
      <c r="I75" s="268"/>
      <c r="J75" s="268"/>
      <c r="K75" s="269"/>
    </row>
    <row r="76" spans="1:11" ht="15.75" customHeight="1" x14ac:dyDescent="0.35">
      <c r="A76" s="270" t="s">
        <v>648</v>
      </c>
      <c r="B76" s="271"/>
      <c r="C76" s="271"/>
      <c r="D76" s="271"/>
      <c r="E76" s="271"/>
      <c r="F76" s="271"/>
      <c r="G76" s="271"/>
      <c r="H76" s="271"/>
      <c r="I76" s="271"/>
      <c r="J76" s="271"/>
      <c r="K76" s="272"/>
    </row>
    <row r="77" spans="1:11" ht="31" x14ac:dyDescent="0.35">
      <c r="A77" s="141" t="s">
        <v>649</v>
      </c>
      <c r="B77" s="273" t="s">
        <v>650</v>
      </c>
      <c r="C77" s="273"/>
      <c r="D77" s="273"/>
      <c r="E77" s="273"/>
      <c r="F77" s="273"/>
      <c r="G77" s="273"/>
      <c r="H77" s="273"/>
      <c r="I77" s="119" t="s">
        <v>651</v>
      </c>
      <c r="J77" s="119" t="s">
        <v>652</v>
      </c>
      <c r="K77" s="142" t="s">
        <v>658</v>
      </c>
    </row>
    <row r="78" spans="1:11" ht="15.75" customHeight="1" x14ac:dyDescent="0.35">
      <c r="A78" s="143"/>
      <c r="B78" s="251"/>
      <c r="C78" s="251"/>
      <c r="D78" s="251"/>
      <c r="E78" s="251"/>
      <c r="F78" s="251"/>
      <c r="G78" s="251"/>
      <c r="H78" s="251"/>
      <c r="I78" s="117"/>
      <c r="J78" s="118"/>
      <c r="K78" s="144"/>
    </row>
    <row r="79" spans="1:11" ht="15.75" customHeight="1" x14ac:dyDescent="0.35">
      <c r="A79" s="143"/>
      <c r="B79" s="251"/>
      <c r="C79" s="251"/>
      <c r="D79" s="251"/>
      <c r="E79" s="251"/>
      <c r="F79" s="251"/>
      <c r="G79" s="251"/>
      <c r="H79" s="251"/>
      <c r="I79" s="117"/>
      <c r="J79" s="118"/>
      <c r="K79" s="144"/>
    </row>
    <row r="80" spans="1:11" ht="15.75" customHeight="1" x14ac:dyDescent="0.35">
      <c r="A80" s="143"/>
      <c r="B80" s="251"/>
      <c r="C80" s="251"/>
      <c r="D80" s="251"/>
      <c r="E80" s="251"/>
      <c r="F80" s="251"/>
      <c r="G80" s="251"/>
      <c r="H80" s="251"/>
      <c r="I80" s="117"/>
      <c r="J80" s="118"/>
      <c r="K80" s="144"/>
    </row>
    <row r="81" spans="1:11" ht="15.75" customHeight="1" x14ac:dyDescent="0.35">
      <c r="A81" s="143"/>
      <c r="B81" s="251"/>
      <c r="C81" s="251"/>
      <c r="D81" s="251"/>
      <c r="E81" s="251"/>
      <c r="F81" s="251"/>
      <c r="G81" s="251"/>
      <c r="H81" s="251"/>
      <c r="I81" s="117"/>
      <c r="J81" s="118"/>
      <c r="K81" s="144"/>
    </row>
    <row r="82" spans="1:11" ht="15.75" customHeight="1" x14ac:dyDescent="0.35">
      <c r="A82" s="143"/>
      <c r="B82" s="251"/>
      <c r="C82" s="251"/>
      <c r="D82" s="251"/>
      <c r="E82" s="251"/>
      <c r="F82" s="251"/>
      <c r="G82" s="251"/>
      <c r="H82" s="251"/>
      <c r="I82" s="117"/>
      <c r="J82" s="118"/>
      <c r="K82" s="144"/>
    </row>
    <row r="83" spans="1:11" ht="15.75" customHeight="1" x14ac:dyDescent="0.35">
      <c r="A83" s="143"/>
      <c r="B83" s="251"/>
      <c r="C83" s="251"/>
      <c r="D83" s="251"/>
      <c r="E83" s="251"/>
      <c r="F83" s="251"/>
      <c r="G83" s="251"/>
      <c r="H83" s="251"/>
      <c r="I83" s="117"/>
      <c r="J83" s="118"/>
      <c r="K83" s="144"/>
    </row>
    <row r="84" spans="1:11" ht="15.75" customHeight="1" x14ac:dyDescent="0.35">
      <c r="A84" s="143"/>
      <c r="B84" s="251"/>
      <c r="C84" s="251"/>
      <c r="D84" s="251"/>
      <c r="E84" s="251"/>
      <c r="F84" s="251"/>
      <c r="G84" s="251"/>
      <c r="H84" s="251"/>
      <c r="I84" s="117"/>
      <c r="J84" s="118"/>
      <c r="K84" s="144"/>
    </row>
    <row r="85" spans="1:11" ht="15.75" customHeight="1" x14ac:dyDescent="0.35">
      <c r="A85" s="143"/>
      <c r="B85" s="251"/>
      <c r="C85" s="251"/>
      <c r="D85" s="251"/>
      <c r="E85" s="251"/>
      <c r="F85" s="251"/>
      <c r="G85" s="251"/>
      <c r="H85" s="251"/>
      <c r="I85" s="117"/>
      <c r="J85" s="118"/>
      <c r="K85" s="144"/>
    </row>
    <row r="86" spans="1:11" ht="15.75" customHeight="1" thickBot="1" x14ac:dyDescent="0.4">
      <c r="A86" s="252" t="s">
        <v>653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4"/>
    </row>
    <row r="87" spans="1:11" ht="15.75" customHeight="1" thickBot="1" x14ac:dyDescent="0.4">
      <c r="A87" s="145"/>
      <c r="B87" s="21"/>
      <c r="C87" s="21"/>
      <c r="D87" s="21"/>
      <c r="E87" s="21"/>
      <c r="F87" s="21"/>
      <c r="G87" s="21"/>
      <c r="H87" s="21"/>
      <c r="I87" s="21"/>
      <c r="J87" s="21"/>
      <c r="K87" s="146"/>
    </row>
    <row r="88" spans="1:11" ht="25.5" customHeight="1" thickBot="1" x14ac:dyDescent="0.4">
      <c r="A88" s="266" t="s">
        <v>713</v>
      </c>
      <c r="B88" s="267"/>
      <c r="C88" s="267"/>
      <c r="D88" s="267"/>
      <c r="E88" s="267"/>
      <c r="F88" s="267"/>
      <c r="G88" s="43" t="e">
        <f>VLOOKUP(F$26,Arkusz4!B$2:O$55,10,0)</f>
        <v>#N/A</v>
      </c>
      <c r="H88" s="268" t="str">
        <f>IFERROR(IF(G88="T","OBJĘTE UMOWĄ","NIE DOTYCZY"),"")</f>
        <v/>
      </c>
      <c r="I88" s="268"/>
      <c r="J88" s="268"/>
      <c r="K88" s="269"/>
    </row>
    <row r="89" spans="1:11" ht="15.75" customHeight="1" x14ac:dyDescent="0.35">
      <c r="A89" s="270" t="s">
        <v>648</v>
      </c>
      <c r="B89" s="271"/>
      <c r="C89" s="271"/>
      <c r="D89" s="271"/>
      <c r="E89" s="271"/>
      <c r="F89" s="271"/>
      <c r="G89" s="271"/>
      <c r="H89" s="271"/>
      <c r="I89" s="271"/>
      <c r="J89" s="271"/>
      <c r="K89" s="272"/>
    </row>
    <row r="90" spans="1:11" ht="31" x14ac:dyDescent="0.35">
      <c r="A90" s="141" t="s">
        <v>649</v>
      </c>
      <c r="B90" s="273" t="s">
        <v>650</v>
      </c>
      <c r="C90" s="273"/>
      <c r="D90" s="273"/>
      <c r="E90" s="273"/>
      <c r="F90" s="273"/>
      <c r="G90" s="273"/>
      <c r="H90" s="273"/>
      <c r="I90" s="119" t="s">
        <v>651</v>
      </c>
      <c r="J90" s="119" t="s">
        <v>652</v>
      </c>
      <c r="K90" s="142" t="s">
        <v>658</v>
      </c>
    </row>
    <row r="91" spans="1:11" ht="15.75" customHeight="1" x14ac:dyDescent="0.35">
      <c r="A91" s="143"/>
      <c r="B91" s="251"/>
      <c r="C91" s="251"/>
      <c r="D91" s="251"/>
      <c r="E91" s="251"/>
      <c r="F91" s="251"/>
      <c r="G91" s="251"/>
      <c r="H91" s="251"/>
      <c r="I91" s="117"/>
      <c r="J91" s="118"/>
      <c r="K91" s="144"/>
    </row>
    <row r="92" spans="1:11" ht="15.75" customHeight="1" x14ac:dyDescent="0.35">
      <c r="A92" s="143"/>
      <c r="B92" s="251"/>
      <c r="C92" s="251"/>
      <c r="D92" s="251"/>
      <c r="E92" s="251"/>
      <c r="F92" s="251"/>
      <c r="G92" s="251"/>
      <c r="H92" s="251"/>
      <c r="I92" s="117"/>
      <c r="J92" s="118"/>
      <c r="K92" s="144"/>
    </row>
    <row r="93" spans="1:11" ht="15.75" customHeight="1" x14ac:dyDescent="0.35">
      <c r="A93" s="143"/>
      <c r="B93" s="251"/>
      <c r="C93" s="251"/>
      <c r="D93" s="251"/>
      <c r="E93" s="251"/>
      <c r="F93" s="251"/>
      <c r="G93" s="251"/>
      <c r="H93" s="251"/>
      <c r="I93" s="117"/>
      <c r="J93" s="118"/>
      <c r="K93" s="144"/>
    </row>
    <row r="94" spans="1:11" ht="15.75" customHeight="1" x14ac:dyDescent="0.35">
      <c r="A94" s="143"/>
      <c r="B94" s="251"/>
      <c r="C94" s="251"/>
      <c r="D94" s="251"/>
      <c r="E94" s="251"/>
      <c r="F94" s="251"/>
      <c r="G94" s="251"/>
      <c r="H94" s="251"/>
      <c r="I94" s="117"/>
      <c r="J94" s="118"/>
      <c r="K94" s="144"/>
    </row>
    <row r="95" spans="1:11" ht="15.75" customHeight="1" x14ac:dyDescent="0.35">
      <c r="A95" s="143"/>
      <c r="B95" s="251"/>
      <c r="C95" s="251"/>
      <c r="D95" s="251"/>
      <c r="E95" s="251"/>
      <c r="F95" s="251"/>
      <c r="G95" s="251"/>
      <c r="H95" s="251"/>
      <c r="I95" s="117"/>
      <c r="J95" s="118"/>
      <c r="K95" s="144"/>
    </row>
    <row r="96" spans="1:11" ht="15.75" customHeight="1" x14ac:dyDescent="0.35">
      <c r="A96" s="143"/>
      <c r="B96" s="251"/>
      <c r="C96" s="251"/>
      <c r="D96" s="251"/>
      <c r="E96" s="251"/>
      <c r="F96" s="251"/>
      <c r="G96" s="251"/>
      <c r="H96" s="251"/>
      <c r="I96" s="117"/>
      <c r="J96" s="118"/>
      <c r="K96" s="144"/>
    </row>
    <row r="97" spans="1:11" ht="15.75" customHeight="1" x14ac:dyDescent="0.35">
      <c r="A97" s="143"/>
      <c r="B97" s="251"/>
      <c r="C97" s="251"/>
      <c r="D97" s="251"/>
      <c r="E97" s="251"/>
      <c r="F97" s="251"/>
      <c r="G97" s="251"/>
      <c r="H97" s="251"/>
      <c r="I97" s="117"/>
      <c r="J97" s="118"/>
      <c r="K97" s="144"/>
    </row>
    <row r="98" spans="1:11" ht="15.75" customHeight="1" x14ac:dyDescent="0.35">
      <c r="A98" s="143"/>
      <c r="B98" s="251"/>
      <c r="C98" s="251"/>
      <c r="D98" s="251"/>
      <c r="E98" s="251"/>
      <c r="F98" s="251"/>
      <c r="G98" s="251"/>
      <c r="H98" s="251"/>
      <c r="I98" s="117"/>
      <c r="J98" s="118"/>
      <c r="K98" s="144"/>
    </row>
    <row r="99" spans="1:11" ht="15.75" customHeight="1" thickBot="1" x14ac:dyDescent="0.4">
      <c r="A99" s="252" t="s">
        <v>653</v>
      </c>
      <c r="B99" s="253"/>
      <c r="C99" s="253"/>
      <c r="D99" s="253"/>
      <c r="E99" s="253"/>
      <c r="F99" s="253"/>
      <c r="G99" s="253"/>
      <c r="H99" s="253"/>
      <c r="I99" s="253"/>
      <c r="J99" s="253"/>
      <c r="K99" s="254"/>
    </row>
    <row r="100" spans="1:11" ht="15.75" customHeight="1" thickBot="1" x14ac:dyDescent="0.4">
      <c r="A100" s="145"/>
      <c r="B100" s="21"/>
      <c r="C100" s="21"/>
      <c r="D100" s="21"/>
      <c r="E100" s="21"/>
      <c r="F100" s="21"/>
      <c r="G100" s="21"/>
      <c r="H100" s="21"/>
      <c r="I100" s="21"/>
      <c r="J100" s="21"/>
      <c r="K100" s="146"/>
    </row>
    <row r="101" spans="1:11" ht="26" customHeight="1" thickBot="1" x14ac:dyDescent="0.4">
      <c r="A101" s="266" t="s">
        <v>714</v>
      </c>
      <c r="B101" s="267"/>
      <c r="C101" s="267"/>
      <c r="D101" s="267"/>
      <c r="E101" s="267"/>
      <c r="F101" s="267"/>
      <c r="G101" s="43" t="e">
        <f>VLOOKUP(F$26,Arkusz4!B$2:O$55,11,0)</f>
        <v>#N/A</v>
      </c>
      <c r="H101" s="268" t="str">
        <f>IFERROR(IF(G101="T","OBJĘTE UMOWĄ","NIE DOTYCZY"),"")</f>
        <v/>
      </c>
      <c r="I101" s="268"/>
      <c r="J101" s="268"/>
      <c r="K101" s="269"/>
    </row>
    <row r="102" spans="1:11" ht="15.75" customHeight="1" x14ac:dyDescent="0.35">
      <c r="A102" s="270" t="s">
        <v>648</v>
      </c>
      <c r="B102" s="271"/>
      <c r="C102" s="271"/>
      <c r="D102" s="271"/>
      <c r="E102" s="271"/>
      <c r="F102" s="271"/>
      <c r="G102" s="271"/>
      <c r="H102" s="271"/>
      <c r="I102" s="271"/>
      <c r="J102" s="271"/>
      <c r="K102" s="272"/>
    </row>
    <row r="103" spans="1:11" ht="31" x14ac:dyDescent="0.35">
      <c r="A103" s="141" t="s">
        <v>649</v>
      </c>
      <c r="B103" s="273" t="s">
        <v>650</v>
      </c>
      <c r="C103" s="273"/>
      <c r="D103" s="273"/>
      <c r="E103" s="273"/>
      <c r="F103" s="273"/>
      <c r="G103" s="273"/>
      <c r="H103" s="273"/>
      <c r="I103" s="119" t="s">
        <v>651</v>
      </c>
      <c r="J103" s="119" t="s">
        <v>652</v>
      </c>
      <c r="K103" s="142" t="s">
        <v>658</v>
      </c>
    </row>
    <row r="104" spans="1:11" ht="15.75" customHeight="1" x14ac:dyDescent="0.35">
      <c r="A104" s="143"/>
      <c r="B104" s="251"/>
      <c r="C104" s="251"/>
      <c r="D104" s="251"/>
      <c r="E104" s="251"/>
      <c r="F104" s="251"/>
      <c r="G104" s="251"/>
      <c r="H104" s="251"/>
      <c r="I104" s="117"/>
      <c r="J104" s="118"/>
      <c r="K104" s="144"/>
    </row>
    <row r="105" spans="1:11" ht="15.75" customHeight="1" x14ac:dyDescent="0.35">
      <c r="A105" s="143"/>
      <c r="B105" s="251"/>
      <c r="C105" s="251"/>
      <c r="D105" s="251"/>
      <c r="E105" s="251"/>
      <c r="F105" s="251"/>
      <c r="G105" s="251"/>
      <c r="H105" s="251"/>
      <c r="I105" s="117"/>
      <c r="J105" s="118"/>
      <c r="K105" s="144"/>
    </row>
    <row r="106" spans="1:11" ht="15.75" customHeight="1" x14ac:dyDescent="0.35">
      <c r="A106" s="143"/>
      <c r="B106" s="251"/>
      <c r="C106" s="251"/>
      <c r="D106" s="251"/>
      <c r="E106" s="251"/>
      <c r="F106" s="251"/>
      <c r="G106" s="251"/>
      <c r="H106" s="251"/>
      <c r="I106" s="117"/>
      <c r="J106" s="118"/>
      <c r="K106" s="144"/>
    </row>
    <row r="107" spans="1:11" ht="15.75" customHeight="1" x14ac:dyDescent="0.35">
      <c r="A107" s="143"/>
      <c r="B107" s="251"/>
      <c r="C107" s="251"/>
      <c r="D107" s="251"/>
      <c r="E107" s="251"/>
      <c r="F107" s="251"/>
      <c r="G107" s="251"/>
      <c r="H107" s="251"/>
      <c r="I107" s="117"/>
      <c r="J107" s="118"/>
      <c r="K107" s="144"/>
    </row>
    <row r="108" spans="1:11" ht="15.75" customHeight="1" x14ac:dyDescent="0.35">
      <c r="A108" s="143"/>
      <c r="B108" s="251"/>
      <c r="C108" s="251"/>
      <c r="D108" s="251"/>
      <c r="E108" s="251"/>
      <c r="F108" s="251"/>
      <c r="G108" s="251"/>
      <c r="H108" s="251"/>
      <c r="I108" s="117"/>
      <c r="J108" s="118"/>
      <c r="K108" s="144"/>
    </row>
    <row r="109" spans="1:11" ht="15.75" customHeight="1" x14ac:dyDescent="0.35">
      <c r="A109" s="143"/>
      <c r="B109" s="251"/>
      <c r="C109" s="251"/>
      <c r="D109" s="251"/>
      <c r="E109" s="251"/>
      <c r="F109" s="251"/>
      <c r="G109" s="251"/>
      <c r="H109" s="251"/>
      <c r="I109" s="117"/>
      <c r="J109" s="118"/>
      <c r="K109" s="144"/>
    </row>
    <row r="110" spans="1:11" ht="15.75" customHeight="1" x14ac:dyDescent="0.35">
      <c r="A110" s="143"/>
      <c r="B110" s="251"/>
      <c r="C110" s="251"/>
      <c r="D110" s="251"/>
      <c r="E110" s="251"/>
      <c r="F110" s="251"/>
      <c r="G110" s="251"/>
      <c r="H110" s="251"/>
      <c r="I110" s="117"/>
      <c r="J110" s="118"/>
      <c r="K110" s="144"/>
    </row>
    <row r="111" spans="1:11" ht="15.75" customHeight="1" x14ac:dyDescent="0.35">
      <c r="A111" s="143"/>
      <c r="B111" s="251"/>
      <c r="C111" s="251"/>
      <c r="D111" s="251"/>
      <c r="E111" s="251"/>
      <c r="F111" s="251"/>
      <c r="G111" s="251"/>
      <c r="H111" s="251"/>
      <c r="I111" s="117"/>
      <c r="J111" s="118"/>
      <c r="K111" s="144"/>
    </row>
    <row r="112" spans="1:11" ht="15.75" customHeight="1" thickBot="1" x14ac:dyDescent="0.4">
      <c r="A112" s="252" t="s">
        <v>653</v>
      </c>
      <c r="B112" s="253"/>
      <c r="C112" s="253"/>
      <c r="D112" s="253"/>
      <c r="E112" s="253"/>
      <c r="F112" s="253"/>
      <c r="G112" s="253"/>
      <c r="H112" s="253"/>
      <c r="I112" s="253"/>
      <c r="J112" s="253"/>
      <c r="K112" s="254"/>
    </row>
    <row r="113" spans="1:11" ht="15.75" customHeight="1" thickBot="1" x14ac:dyDescent="0.4">
      <c r="A113" s="145"/>
      <c r="B113" s="21"/>
      <c r="C113" s="21"/>
      <c r="D113" s="21"/>
      <c r="E113" s="21"/>
      <c r="F113" s="21"/>
      <c r="G113" s="21"/>
      <c r="H113" s="21"/>
      <c r="I113" s="21"/>
      <c r="J113" s="21"/>
      <c r="K113" s="146"/>
    </row>
    <row r="114" spans="1:11" ht="24.5" customHeight="1" thickBot="1" x14ac:dyDescent="0.4">
      <c r="A114" s="274" t="s">
        <v>715</v>
      </c>
      <c r="B114" s="275"/>
      <c r="C114" s="275"/>
      <c r="D114" s="275"/>
      <c r="E114" s="275"/>
      <c r="F114" s="275"/>
      <c r="G114" s="43" t="e">
        <f>VLOOKUP(F$26,Arkusz4!B$2:O$55,12,0)</f>
        <v>#N/A</v>
      </c>
      <c r="H114" s="268" t="str">
        <f>IFERROR(IF(G114="T","OBJĘTE UMOWĄ","NIE DOTYCZY"),"")</f>
        <v/>
      </c>
      <c r="I114" s="268"/>
      <c r="J114" s="268"/>
      <c r="K114" s="269"/>
    </row>
    <row r="115" spans="1:11" ht="15.75" customHeight="1" x14ac:dyDescent="0.35">
      <c r="A115" s="270" t="s">
        <v>648</v>
      </c>
      <c r="B115" s="271"/>
      <c r="C115" s="271"/>
      <c r="D115" s="271"/>
      <c r="E115" s="271"/>
      <c r="F115" s="271"/>
      <c r="G115" s="271"/>
      <c r="H115" s="271"/>
      <c r="I115" s="271"/>
      <c r="J115" s="271"/>
      <c r="K115" s="272"/>
    </row>
    <row r="116" spans="1:11" ht="31" x14ac:dyDescent="0.35">
      <c r="A116" s="141" t="s">
        <v>649</v>
      </c>
      <c r="B116" s="273" t="s">
        <v>650</v>
      </c>
      <c r="C116" s="273"/>
      <c r="D116" s="273"/>
      <c r="E116" s="273"/>
      <c r="F116" s="273"/>
      <c r="G116" s="273"/>
      <c r="H116" s="273"/>
      <c r="I116" s="119" t="s">
        <v>651</v>
      </c>
      <c r="J116" s="119" t="s">
        <v>652</v>
      </c>
      <c r="K116" s="142" t="s">
        <v>658</v>
      </c>
    </row>
    <row r="117" spans="1:11" ht="15.75" customHeight="1" x14ac:dyDescent="0.35">
      <c r="A117" s="143"/>
      <c r="B117" s="251"/>
      <c r="C117" s="251"/>
      <c r="D117" s="251"/>
      <c r="E117" s="251"/>
      <c r="F117" s="251"/>
      <c r="G117" s="251"/>
      <c r="H117" s="251"/>
      <c r="I117" s="117"/>
      <c r="J117" s="118"/>
      <c r="K117" s="144"/>
    </row>
    <row r="118" spans="1:11" ht="15.75" customHeight="1" x14ac:dyDescent="0.35">
      <c r="A118" s="143"/>
      <c r="B118" s="251"/>
      <c r="C118" s="251"/>
      <c r="D118" s="251"/>
      <c r="E118" s="251"/>
      <c r="F118" s="251"/>
      <c r="G118" s="251"/>
      <c r="H118" s="251"/>
      <c r="I118" s="117"/>
      <c r="J118" s="118"/>
      <c r="K118" s="144"/>
    </row>
    <row r="119" spans="1:11" ht="15.75" customHeight="1" x14ac:dyDescent="0.35">
      <c r="A119" s="143"/>
      <c r="B119" s="251"/>
      <c r="C119" s="251"/>
      <c r="D119" s="251"/>
      <c r="E119" s="251"/>
      <c r="F119" s="251"/>
      <c r="G119" s="251"/>
      <c r="H119" s="251"/>
      <c r="I119" s="117"/>
      <c r="J119" s="118"/>
      <c r="K119" s="144"/>
    </row>
    <row r="120" spans="1:11" ht="15.75" customHeight="1" x14ac:dyDescent="0.35">
      <c r="A120" s="143"/>
      <c r="B120" s="251"/>
      <c r="C120" s="251"/>
      <c r="D120" s="251"/>
      <c r="E120" s="251"/>
      <c r="F120" s="251"/>
      <c r="G120" s="251"/>
      <c r="H120" s="251"/>
      <c r="I120" s="117"/>
      <c r="J120" s="118"/>
      <c r="K120" s="144"/>
    </row>
    <row r="121" spans="1:11" ht="15.75" customHeight="1" x14ac:dyDescent="0.35">
      <c r="A121" s="143"/>
      <c r="B121" s="251"/>
      <c r="C121" s="251"/>
      <c r="D121" s="251"/>
      <c r="E121" s="251"/>
      <c r="F121" s="251"/>
      <c r="G121" s="251"/>
      <c r="H121" s="251"/>
      <c r="I121" s="117"/>
      <c r="J121" s="118"/>
      <c r="K121" s="144"/>
    </row>
    <row r="122" spans="1:11" ht="15.75" customHeight="1" x14ac:dyDescent="0.35">
      <c r="A122" s="143"/>
      <c r="B122" s="251"/>
      <c r="C122" s="251"/>
      <c r="D122" s="251"/>
      <c r="E122" s="251"/>
      <c r="F122" s="251"/>
      <c r="G122" s="251"/>
      <c r="H122" s="251"/>
      <c r="I122" s="117"/>
      <c r="J122" s="118"/>
      <c r="K122" s="144"/>
    </row>
    <row r="123" spans="1:11" ht="15.75" customHeight="1" x14ac:dyDescent="0.35">
      <c r="A123" s="143"/>
      <c r="B123" s="251"/>
      <c r="C123" s="251"/>
      <c r="D123" s="251"/>
      <c r="E123" s="251"/>
      <c r="F123" s="251"/>
      <c r="G123" s="251"/>
      <c r="H123" s="251"/>
      <c r="I123" s="117"/>
      <c r="J123" s="118"/>
      <c r="K123" s="144"/>
    </row>
    <row r="124" spans="1:11" ht="15.75" customHeight="1" x14ac:dyDescent="0.35">
      <c r="A124" s="143"/>
      <c r="B124" s="251"/>
      <c r="C124" s="251"/>
      <c r="D124" s="251"/>
      <c r="E124" s="251"/>
      <c r="F124" s="251"/>
      <c r="G124" s="251"/>
      <c r="H124" s="251"/>
      <c r="I124" s="117"/>
      <c r="J124" s="118"/>
      <c r="K124" s="144"/>
    </row>
    <row r="125" spans="1:11" ht="15.75" customHeight="1" thickBot="1" x14ac:dyDescent="0.4">
      <c r="A125" s="252" t="s">
        <v>653</v>
      </c>
      <c r="B125" s="253"/>
      <c r="C125" s="253"/>
      <c r="D125" s="253"/>
      <c r="E125" s="253"/>
      <c r="F125" s="253"/>
      <c r="G125" s="253"/>
      <c r="H125" s="253"/>
      <c r="I125" s="253"/>
      <c r="J125" s="253"/>
      <c r="K125" s="254"/>
    </row>
    <row r="126" spans="1:11" ht="15.75" customHeight="1" thickBot="1" x14ac:dyDescent="0.4">
      <c r="A126" s="145"/>
      <c r="B126" s="21"/>
      <c r="C126" s="21"/>
      <c r="D126" s="21"/>
      <c r="E126" s="21"/>
      <c r="F126" s="21"/>
      <c r="G126" s="21"/>
      <c r="H126" s="21"/>
      <c r="I126" s="21"/>
      <c r="J126" s="21"/>
      <c r="K126" s="146"/>
    </row>
    <row r="127" spans="1:11" ht="28" customHeight="1" thickBot="1" x14ac:dyDescent="0.4">
      <c r="A127" s="266" t="s">
        <v>716</v>
      </c>
      <c r="B127" s="267"/>
      <c r="C127" s="267"/>
      <c r="D127" s="267"/>
      <c r="E127" s="267"/>
      <c r="F127" s="267"/>
      <c r="G127" s="43" t="e">
        <f>VLOOKUP(F$26,Arkusz4!B$2:O$55,13,0)</f>
        <v>#N/A</v>
      </c>
      <c r="H127" s="268" t="str">
        <f>IFERROR(IF(G127="T","OBJĘTE UMOWĄ","NIE DOTYCZY"),"")</f>
        <v/>
      </c>
      <c r="I127" s="268"/>
      <c r="J127" s="268"/>
      <c r="K127" s="269"/>
    </row>
    <row r="128" spans="1:11" ht="15.75" customHeight="1" x14ac:dyDescent="0.35">
      <c r="A128" s="270" t="s">
        <v>648</v>
      </c>
      <c r="B128" s="271"/>
      <c r="C128" s="271"/>
      <c r="D128" s="271"/>
      <c r="E128" s="271"/>
      <c r="F128" s="271"/>
      <c r="G128" s="271"/>
      <c r="H128" s="271"/>
      <c r="I128" s="271"/>
      <c r="J128" s="271"/>
      <c r="K128" s="272"/>
    </row>
    <row r="129" spans="1:11" ht="32.25" customHeight="1" x14ac:dyDescent="0.35">
      <c r="A129" s="141" t="s">
        <v>649</v>
      </c>
      <c r="B129" s="273" t="s">
        <v>650</v>
      </c>
      <c r="C129" s="273"/>
      <c r="D129" s="273"/>
      <c r="E129" s="273"/>
      <c r="F129" s="273"/>
      <c r="G129" s="273"/>
      <c r="H129" s="273"/>
      <c r="I129" s="119" t="s">
        <v>651</v>
      </c>
      <c r="J129" s="119" t="s">
        <v>652</v>
      </c>
      <c r="K129" s="142" t="s">
        <v>658</v>
      </c>
    </row>
    <row r="130" spans="1:11" ht="15.75" customHeight="1" x14ac:dyDescent="0.35">
      <c r="A130" s="143"/>
      <c r="B130" s="251"/>
      <c r="C130" s="251"/>
      <c r="D130" s="251"/>
      <c r="E130" s="251"/>
      <c r="F130" s="251"/>
      <c r="G130" s="251"/>
      <c r="H130" s="251"/>
      <c r="I130" s="117"/>
      <c r="J130" s="118"/>
      <c r="K130" s="144"/>
    </row>
    <row r="131" spans="1:11" ht="15.75" customHeight="1" x14ac:dyDescent="0.35">
      <c r="A131" s="143"/>
      <c r="B131" s="251"/>
      <c r="C131" s="251"/>
      <c r="D131" s="251"/>
      <c r="E131" s="251"/>
      <c r="F131" s="251"/>
      <c r="G131" s="251"/>
      <c r="H131" s="251"/>
      <c r="I131" s="117"/>
      <c r="J131" s="118"/>
      <c r="K131" s="144"/>
    </row>
    <row r="132" spans="1:11" ht="15.75" customHeight="1" x14ac:dyDescent="0.35">
      <c r="A132" s="143"/>
      <c r="B132" s="251"/>
      <c r="C132" s="251"/>
      <c r="D132" s="251"/>
      <c r="E132" s="251"/>
      <c r="F132" s="251"/>
      <c r="G132" s="251"/>
      <c r="H132" s="251"/>
      <c r="I132" s="117"/>
      <c r="J132" s="118"/>
      <c r="K132" s="144"/>
    </row>
    <row r="133" spans="1:11" ht="15.75" customHeight="1" x14ac:dyDescent="0.35">
      <c r="A133" s="143"/>
      <c r="B133" s="251"/>
      <c r="C133" s="251"/>
      <c r="D133" s="251"/>
      <c r="E133" s="251"/>
      <c r="F133" s="251"/>
      <c r="G133" s="251"/>
      <c r="H133" s="251"/>
      <c r="I133" s="117"/>
      <c r="J133" s="118"/>
      <c r="K133" s="144"/>
    </row>
    <row r="134" spans="1:11" ht="15.75" customHeight="1" x14ac:dyDescent="0.35">
      <c r="A134" s="143"/>
      <c r="B134" s="251"/>
      <c r="C134" s="251"/>
      <c r="D134" s="251"/>
      <c r="E134" s="251"/>
      <c r="F134" s="251"/>
      <c r="G134" s="251"/>
      <c r="H134" s="251"/>
      <c r="I134" s="117"/>
      <c r="J134" s="118"/>
      <c r="K134" s="144"/>
    </row>
    <row r="135" spans="1:11" ht="15.75" customHeight="1" x14ac:dyDescent="0.35">
      <c r="A135" s="143"/>
      <c r="B135" s="251"/>
      <c r="C135" s="251"/>
      <c r="D135" s="251"/>
      <c r="E135" s="251"/>
      <c r="F135" s="251"/>
      <c r="G135" s="251"/>
      <c r="H135" s="251"/>
      <c r="I135" s="117"/>
      <c r="J135" s="118"/>
      <c r="K135" s="144"/>
    </row>
    <row r="136" spans="1:11" ht="15.75" customHeight="1" x14ac:dyDescent="0.35">
      <c r="A136" s="143"/>
      <c r="B136" s="251"/>
      <c r="C136" s="251"/>
      <c r="D136" s="251"/>
      <c r="E136" s="251"/>
      <c r="F136" s="251"/>
      <c r="G136" s="251"/>
      <c r="H136" s="251"/>
      <c r="I136" s="117"/>
      <c r="J136" s="118"/>
      <c r="K136" s="144"/>
    </row>
    <row r="137" spans="1:11" ht="15.75" customHeight="1" x14ac:dyDescent="0.35">
      <c r="A137" s="143"/>
      <c r="B137" s="251"/>
      <c r="C137" s="251"/>
      <c r="D137" s="251"/>
      <c r="E137" s="251"/>
      <c r="F137" s="251"/>
      <c r="G137" s="251"/>
      <c r="H137" s="251"/>
      <c r="I137" s="117"/>
      <c r="J137" s="118"/>
      <c r="K137" s="144"/>
    </row>
    <row r="138" spans="1:11" ht="15.75" customHeight="1" thickBot="1" x14ac:dyDescent="0.4">
      <c r="A138" s="252" t="s">
        <v>653</v>
      </c>
      <c r="B138" s="253"/>
      <c r="C138" s="253"/>
      <c r="D138" s="253"/>
      <c r="E138" s="253"/>
      <c r="F138" s="253"/>
      <c r="G138" s="253"/>
      <c r="H138" s="253"/>
      <c r="I138" s="253"/>
      <c r="J138" s="253"/>
      <c r="K138" s="254"/>
    </row>
    <row r="139" spans="1:11" ht="15.75" customHeight="1" thickBot="1" x14ac:dyDescent="0.4">
      <c r="A139" s="145"/>
      <c r="B139" s="21"/>
      <c r="C139" s="21"/>
      <c r="D139" s="21"/>
      <c r="E139" s="21"/>
      <c r="F139" s="21"/>
      <c r="G139" s="21"/>
      <c r="H139" s="21"/>
      <c r="I139" s="21"/>
      <c r="J139" s="21"/>
      <c r="K139" s="146"/>
    </row>
    <row r="140" spans="1:11" ht="34.5" customHeight="1" thickBot="1" x14ac:dyDescent="0.4">
      <c r="A140" s="266" t="s">
        <v>717</v>
      </c>
      <c r="B140" s="267"/>
      <c r="C140" s="267"/>
      <c r="D140" s="267"/>
      <c r="E140" s="267"/>
      <c r="F140" s="267"/>
      <c r="G140" s="43" t="e">
        <f>VLOOKUP(F$26,Arkusz4!B$2:O$55,14,0)</f>
        <v>#N/A</v>
      </c>
      <c r="H140" s="268" t="str">
        <f>IFERROR(IF(G140="T","OBJĘTE UMOWĄ","NIE DOTYCZY"),"")</f>
        <v/>
      </c>
      <c r="I140" s="268"/>
      <c r="J140" s="268"/>
      <c r="K140" s="269"/>
    </row>
    <row r="141" spans="1:11" ht="15.75" customHeight="1" x14ac:dyDescent="0.35">
      <c r="A141" s="270" t="s">
        <v>648</v>
      </c>
      <c r="B141" s="271"/>
      <c r="C141" s="271"/>
      <c r="D141" s="271"/>
      <c r="E141" s="271"/>
      <c r="F141" s="271"/>
      <c r="G141" s="271"/>
      <c r="H141" s="271"/>
      <c r="I141" s="271"/>
      <c r="J141" s="271"/>
      <c r="K141" s="272"/>
    </row>
    <row r="142" spans="1:11" ht="29.25" customHeight="1" x14ac:dyDescent="0.35">
      <c r="A142" s="141" t="s">
        <v>649</v>
      </c>
      <c r="B142" s="273" t="s">
        <v>650</v>
      </c>
      <c r="C142" s="273"/>
      <c r="D142" s="273"/>
      <c r="E142" s="273"/>
      <c r="F142" s="273"/>
      <c r="G142" s="273"/>
      <c r="H142" s="273"/>
      <c r="I142" s="119" t="s">
        <v>651</v>
      </c>
      <c r="J142" s="119" t="s">
        <v>652</v>
      </c>
      <c r="K142" s="142" t="s">
        <v>658</v>
      </c>
    </row>
    <row r="143" spans="1:11" ht="15.75" customHeight="1" x14ac:dyDescent="0.35">
      <c r="A143" s="143"/>
      <c r="B143" s="251"/>
      <c r="C143" s="251"/>
      <c r="D143" s="251"/>
      <c r="E143" s="251"/>
      <c r="F143" s="251"/>
      <c r="G143" s="251"/>
      <c r="H143" s="251"/>
      <c r="I143" s="117"/>
      <c r="J143" s="118"/>
      <c r="K143" s="144"/>
    </row>
    <row r="144" spans="1:11" ht="15.75" customHeight="1" x14ac:dyDescent="0.35">
      <c r="A144" s="143"/>
      <c r="B144" s="251"/>
      <c r="C144" s="251"/>
      <c r="D144" s="251"/>
      <c r="E144" s="251"/>
      <c r="F144" s="251"/>
      <c r="G144" s="251"/>
      <c r="H144" s="251"/>
      <c r="I144" s="117"/>
      <c r="J144" s="118"/>
      <c r="K144" s="144"/>
    </row>
    <row r="145" spans="1:11" ht="15.75" customHeight="1" x14ac:dyDescent="0.35">
      <c r="A145" s="143"/>
      <c r="B145" s="251"/>
      <c r="C145" s="251"/>
      <c r="D145" s="251"/>
      <c r="E145" s="251"/>
      <c r="F145" s="251"/>
      <c r="G145" s="251"/>
      <c r="H145" s="251"/>
      <c r="I145" s="117"/>
      <c r="J145" s="118"/>
      <c r="K145" s="144"/>
    </row>
    <row r="146" spans="1:11" ht="15.75" customHeight="1" x14ac:dyDescent="0.35">
      <c r="A146" s="143"/>
      <c r="B146" s="251"/>
      <c r="C146" s="251"/>
      <c r="D146" s="251"/>
      <c r="E146" s="251"/>
      <c r="F146" s="251"/>
      <c r="G146" s="251"/>
      <c r="H146" s="251"/>
      <c r="I146" s="117"/>
      <c r="J146" s="118"/>
      <c r="K146" s="144"/>
    </row>
    <row r="147" spans="1:11" ht="15.75" customHeight="1" x14ac:dyDescent="0.35">
      <c r="A147" s="143"/>
      <c r="B147" s="251"/>
      <c r="C147" s="251"/>
      <c r="D147" s="251"/>
      <c r="E147" s="251"/>
      <c r="F147" s="251"/>
      <c r="G147" s="251"/>
      <c r="H147" s="251"/>
      <c r="I147" s="117"/>
      <c r="J147" s="118"/>
      <c r="K147" s="144"/>
    </row>
    <row r="148" spans="1:11" ht="15.75" customHeight="1" x14ac:dyDescent="0.35">
      <c r="A148" s="143"/>
      <c r="B148" s="251"/>
      <c r="C148" s="251"/>
      <c r="D148" s="251"/>
      <c r="E148" s="251"/>
      <c r="F148" s="251"/>
      <c r="G148" s="251"/>
      <c r="H148" s="251"/>
      <c r="I148" s="117"/>
      <c r="J148" s="118"/>
      <c r="K148" s="144"/>
    </row>
    <row r="149" spans="1:11" ht="15.75" customHeight="1" x14ac:dyDescent="0.35">
      <c r="A149" s="143"/>
      <c r="B149" s="251"/>
      <c r="C149" s="251"/>
      <c r="D149" s="251"/>
      <c r="E149" s="251"/>
      <c r="F149" s="251"/>
      <c r="G149" s="251"/>
      <c r="H149" s="251"/>
      <c r="I149" s="117"/>
      <c r="J149" s="118"/>
      <c r="K149" s="144"/>
    </row>
    <row r="150" spans="1:11" ht="15.75" customHeight="1" x14ac:dyDescent="0.35">
      <c r="A150" s="143"/>
      <c r="B150" s="251"/>
      <c r="C150" s="251"/>
      <c r="D150" s="251"/>
      <c r="E150" s="251"/>
      <c r="F150" s="251"/>
      <c r="G150" s="251"/>
      <c r="H150" s="251"/>
      <c r="I150" s="117"/>
      <c r="J150" s="118"/>
      <c r="K150" s="144"/>
    </row>
    <row r="151" spans="1:11" ht="15.75" customHeight="1" thickBot="1" x14ac:dyDescent="0.4">
      <c r="A151" s="252" t="s">
        <v>653</v>
      </c>
      <c r="B151" s="253"/>
      <c r="C151" s="253"/>
      <c r="D151" s="253"/>
      <c r="E151" s="253"/>
      <c r="F151" s="253"/>
      <c r="G151" s="253"/>
      <c r="H151" s="253"/>
      <c r="I151" s="253"/>
      <c r="J151" s="253"/>
      <c r="K151" s="254"/>
    </row>
    <row r="152" spans="1:11" ht="15.75" customHeight="1" thickBot="1" x14ac:dyDescent="0.4">
      <c r="A152" s="145"/>
      <c r="B152" s="21"/>
      <c r="C152" s="21"/>
      <c r="D152" s="21"/>
      <c r="E152" s="21"/>
      <c r="F152" s="21"/>
      <c r="G152" s="21"/>
      <c r="H152" s="21"/>
      <c r="I152" s="21"/>
      <c r="J152" s="21"/>
      <c r="K152" s="146"/>
    </row>
    <row r="153" spans="1:11" ht="19" customHeight="1" thickBot="1" x14ac:dyDescent="0.4">
      <c r="A153" s="159" t="s">
        <v>635</v>
      </c>
      <c r="B153" s="160"/>
      <c r="C153" s="160"/>
      <c r="D153" s="160"/>
      <c r="E153" s="160"/>
      <c r="F153" s="160"/>
      <c r="G153" s="160"/>
      <c r="H153" s="160"/>
      <c r="I153" s="160"/>
      <c r="J153" s="160"/>
      <c r="K153" s="161"/>
    </row>
    <row r="154" spans="1:11" ht="15.75" customHeight="1" thickBot="1" x14ac:dyDescent="0.4">
      <c r="A154" s="255" t="s">
        <v>636</v>
      </c>
      <c r="B154" s="256"/>
      <c r="C154" s="256"/>
      <c r="D154" s="256"/>
      <c r="E154" s="256"/>
      <c r="F154" s="260" t="s">
        <v>637</v>
      </c>
      <c r="G154" s="260"/>
      <c r="H154" s="260" t="s">
        <v>638</v>
      </c>
      <c r="I154" s="260"/>
      <c r="J154" s="260"/>
      <c r="K154" s="261"/>
    </row>
    <row r="155" spans="1:11" ht="29.25" customHeight="1" thickBot="1" x14ac:dyDescent="0.4">
      <c r="A155" s="257"/>
      <c r="B155" s="258"/>
      <c r="C155" s="258"/>
      <c r="D155" s="258"/>
      <c r="E155" s="258"/>
      <c r="F155" s="262" t="s">
        <v>657</v>
      </c>
      <c r="G155" s="263"/>
      <c r="H155" s="264" t="s">
        <v>639</v>
      </c>
      <c r="I155" s="264"/>
      <c r="J155" s="264" t="s">
        <v>640</v>
      </c>
      <c r="K155" s="265"/>
    </row>
    <row r="156" spans="1:11" s="35" customFormat="1" ht="50.5" customHeight="1" thickBot="1" x14ac:dyDescent="0.4">
      <c r="A156" s="246" t="str">
        <f>IFERROR(IF(G36=0,"nie dotyczy",A36),"NIE DOTYCZY")</f>
        <v>NIE DOTYCZY</v>
      </c>
      <c r="B156" s="247"/>
      <c r="C156" s="247"/>
      <c r="D156" s="247"/>
      <c r="E156" s="247"/>
      <c r="F156" s="248" t="str">
        <f t="shared" ref="F156" si="0">IF(A156="nie dotyczy","",SUM(H156:K156))</f>
        <v/>
      </c>
      <c r="G156" s="248"/>
      <c r="H156" s="249"/>
      <c r="I156" s="249"/>
      <c r="J156" s="249"/>
      <c r="K156" s="250"/>
    </row>
    <row r="157" spans="1:11" s="35" customFormat="1" ht="50.5" customHeight="1" thickBot="1" x14ac:dyDescent="0.4">
      <c r="A157" s="246" t="str">
        <f>IFERROR(IF(G49=0,"nie dotyczy",A49),"NIE DOTYCZY")</f>
        <v>NIE DOTYCZY</v>
      </c>
      <c r="B157" s="247"/>
      <c r="C157" s="247"/>
      <c r="D157" s="247"/>
      <c r="E157" s="247"/>
      <c r="F157" s="248" t="str">
        <f t="shared" ref="F157:F164" si="1">IF(A157="nie dotyczy","",SUM(H157:K157))</f>
        <v/>
      </c>
      <c r="G157" s="248"/>
      <c r="H157" s="249"/>
      <c r="I157" s="249"/>
      <c r="J157" s="249"/>
      <c r="K157" s="250"/>
    </row>
    <row r="158" spans="1:11" s="35" customFormat="1" ht="50.5" customHeight="1" thickBot="1" x14ac:dyDescent="0.4">
      <c r="A158" s="246" t="str">
        <f>IFERROR(IF(G62=0,"nie dotyczy",A62),"NIE DOTYCZY")</f>
        <v>NIE DOTYCZY</v>
      </c>
      <c r="B158" s="247"/>
      <c r="C158" s="247"/>
      <c r="D158" s="247"/>
      <c r="E158" s="247"/>
      <c r="F158" s="248" t="str">
        <f t="shared" si="1"/>
        <v/>
      </c>
      <c r="G158" s="248"/>
      <c r="H158" s="249"/>
      <c r="I158" s="249"/>
      <c r="J158" s="249"/>
      <c r="K158" s="250"/>
    </row>
    <row r="159" spans="1:11" s="35" customFormat="1" ht="50.5" customHeight="1" thickBot="1" x14ac:dyDescent="0.4">
      <c r="A159" s="246" t="str">
        <f>IFERROR(IF(G75=0,"nie dotyczy",A75),"NIE DOTYCZY")</f>
        <v>NIE DOTYCZY</v>
      </c>
      <c r="B159" s="247"/>
      <c r="C159" s="247"/>
      <c r="D159" s="247"/>
      <c r="E159" s="247"/>
      <c r="F159" s="248" t="str">
        <f t="shared" si="1"/>
        <v/>
      </c>
      <c r="G159" s="248"/>
      <c r="H159" s="249"/>
      <c r="I159" s="249"/>
      <c r="J159" s="249"/>
      <c r="K159" s="250"/>
    </row>
    <row r="160" spans="1:11" s="35" customFormat="1" ht="50.5" customHeight="1" thickBot="1" x14ac:dyDescent="0.4">
      <c r="A160" s="246" t="str">
        <f>IFERROR(IF(G88=0,"nie dotyczy",A88),"NIE DOTYCZY")</f>
        <v>NIE DOTYCZY</v>
      </c>
      <c r="B160" s="247"/>
      <c r="C160" s="247"/>
      <c r="D160" s="247"/>
      <c r="E160" s="247"/>
      <c r="F160" s="248" t="str">
        <f t="shared" si="1"/>
        <v/>
      </c>
      <c r="G160" s="248"/>
      <c r="H160" s="249"/>
      <c r="I160" s="249"/>
      <c r="J160" s="249"/>
      <c r="K160" s="250"/>
    </row>
    <row r="161" spans="1:11" s="35" customFormat="1" ht="50.5" customHeight="1" thickBot="1" x14ac:dyDescent="0.4">
      <c r="A161" s="246" t="str">
        <f>IFERROR(IF(G101=0,"nie dotyczy",A101),"NIE DOTYCZY")</f>
        <v>NIE DOTYCZY</v>
      </c>
      <c r="B161" s="247"/>
      <c r="C161" s="247"/>
      <c r="D161" s="247"/>
      <c r="E161" s="247"/>
      <c r="F161" s="248" t="str">
        <f t="shared" si="1"/>
        <v/>
      </c>
      <c r="G161" s="248"/>
      <c r="H161" s="249"/>
      <c r="I161" s="249"/>
      <c r="J161" s="249"/>
      <c r="K161" s="250"/>
    </row>
    <row r="162" spans="1:11" s="35" customFormat="1" ht="50.5" customHeight="1" thickBot="1" x14ac:dyDescent="0.4">
      <c r="A162" s="246" t="str">
        <f>IFERROR(IF(G114=0,"nie dotyczy",A114),"NIE DOTYCZY")</f>
        <v>NIE DOTYCZY</v>
      </c>
      <c r="B162" s="247"/>
      <c r="C162" s="247"/>
      <c r="D162" s="247"/>
      <c r="E162" s="247"/>
      <c r="F162" s="248" t="str">
        <f t="shared" si="1"/>
        <v/>
      </c>
      <c r="G162" s="248"/>
      <c r="H162" s="249"/>
      <c r="I162" s="249"/>
      <c r="J162" s="249"/>
      <c r="K162" s="250"/>
    </row>
    <row r="163" spans="1:11" s="35" customFormat="1" ht="50.5" customHeight="1" thickBot="1" x14ac:dyDescent="0.4">
      <c r="A163" s="246" t="str">
        <f>IFERROR(IF(G127=0,"nie dotyczy",A127),"NIE DOTYCZY")</f>
        <v>NIE DOTYCZY</v>
      </c>
      <c r="B163" s="247"/>
      <c r="C163" s="247"/>
      <c r="D163" s="247"/>
      <c r="E163" s="247"/>
      <c r="F163" s="248" t="str">
        <f t="shared" si="1"/>
        <v/>
      </c>
      <c r="G163" s="248"/>
      <c r="H163" s="249"/>
      <c r="I163" s="249"/>
      <c r="J163" s="249"/>
      <c r="K163" s="250"/>
    </row>
    <row r="164" spans="1:11" s="35" customFormat="1" ht="50.5" customHeight="1" thickBot="1" x14ac:dyDescent="0.4">
      <c r="A164" s="246" t="str">
        <f>IFERROR(IF(G140=0,"nie dotyczy",A140),"NIE DOTYCZY")</f>
        <v>NIE DOTYCZY</v>
      </c>
      <c r="B164" s="247"/>
      <c r="C164" s="247"/>
      <c r="D164" s="247"/>
      <c r="E164" s="247"/>
      <c r="F164" s="248" t="str">
        <f t="shared" si="1"/>
        <v/>
      </c>
      <c r="G164" s="248"/>
      <c r="H164" s="249"/>
      <c r="I164" s="249"/>
      <c r="J164" s="249"/>
      <c r="K164" s="250"/>
    </row>
    <row r="165" spans="1:11" ht="15.75" customHeight="1" thickBot="1" x14ac:dyDescent="0.4">
      <c r="A165" s="232" t="s">
        <v>656</v>
      </c>
      <c r="B165" s="233"/>
      <c r="C165" s="233"/>
      <c r="D165" s="233"/>
      <c r="E165" s="233"/>
      <c r="F165" s="234">
        <f>SUM(F156:G164)</f>
        <v>0</v>
      </c>
      <c r="G165" s="235"/>
      <c r="H165" s="234">
        <f t="shared" ref="H165" si="2">SUM(H156:I164)</f>
        <v>0</v>
      </c>
      <c r="I165" s="235"/>
      <c r="J165" s="234">
        <f t="shared" ref="J165" si="3">SUM(J156:K164)</f>
        <v>0</v>
      </c>
      <c r="K165" s="236"/>
    </row>
    <row r="166" spans="1:11" ht="15.75" customHeight="1" thickBot="1" x14ac:dyDescent="0.4">
      <c r="A166" s="147"/>
      <c r="B166" s="45"/>
      <c r="C166" s="45"/>
      <c r="D166" s="45"/>
      <c r="E166" s="45"/>
      <c r="F166" s="46"/>
      <c r="G166" s="46"/>
      <c r="H166" s="46"/>
      <c r="I166" s="46"/>
      <c r="J166" s="46"/>
      <c r="K166" s="148"/>
    </row>
    <row r="167" spans="1:11" ht="21.5" customHeight="1" x14ac:dyDescent="0.35">
      <c r="A167" s="404" t="s">
        <v>659</v>
      </c>
      <c r="B167" s="405"/>
      <c r="C167" s="405"/>
      <c r="D167" s="405"/>
      <c r="E167" s="405"/>
      <c r="F167" s="405"/>
      <c r="G167" s="405"/>
      <c r="H167" s="405"/>
      <c r="I167" s="405"/>
      <c r="J167" s="405"/>
      <c r="K167" s="406"/>
    </row>
    <row r="168" spans="1:11" ht="31.5" customHeight="1" thickBot="1" x14ac:dyDescent="0.4">
      <c r="A168" s="407"/>
      <c r="B168" s="408"/>
      <c r="C168" s="402" t="s">
        <v>676</v>
      </c>
      <c r="D168" s="403"/>
      <c r="E168" s="343" t="s">
        <v>641</v>
      </c>
      <c r="F168" s="344"/>
      <c r="G168" s="343" t="s">
        <v>662</v>
      </c>
      <c r="H168" s="344"/>
      <c r="I168" s="343" t="s">
        <v>642</v>
      </c>
      <c r="J168" s="344"/>
      <c r="K168" s="149"/>
    </row>
    <row r="169" spans="1:11" ht="35.25" customHeight="1" thickBot="1" x14ac:dyDescent="0.4">
      <c r="A169" s="216" t="s">
        <v>660</v>
      </c>
      <c r="B169" s="217"/>
      <c r="C169" s="220" t="s">
        <v>643</v>
      </c>
      <c r="D169" s="221"/>
      <c r="E169" s="230">
        <f>IFERROR(SUM(G169:J169),"NIE DOTYCZY")</f>
        <v>0</v>
      </c>
      <c r="F169" s="231"/>
      <c r="G169" s="230">
        <f>IFERROR(VLOOKUP(F26,Arkusz4!B$2:E$55,3,0),0)</f>
        <v>0</v>
      </c>
      <c r="H169" s="231"/>
      <c r="I169" s="230">
        <f>IFERROR(VLOOKUP(F26,Arkusz4!B$2:G$55,4,0),0)</f>
        <v>0</v>
      </c>
      <c r="J169" s="231"/>
      <c r="K169" s="149"/>
    </row>
    <row r="170" spans="1:11" ht="35.25" customHeight="1" thickBot="1" x14ac:dyDescent="0.4">
      <c r="A170" s="218"/>
      <c r="B170" s="219"/>
      <c r="C170" s="220" t="s">
        <v>644</v>
      </c>
      <c r="D170" s="221"/>
      <c r="E170" s="226">
        <v>1</v>
      </c>
      <c r="F170" s="227"/>
      <c r="G170" s="228" t="str">
        <f>IFERROR(G169/E169,"")</f>
        <v/>
      </c>
      <c r="H170" s="229"/>
      <c r="I170" s="228" t="str">
        <f>IFERROR(I169/E169,"")</f>
        <v/>
      </c>
      <c r="J170" s="229"/>
      <c r="K170" s="149"/>
    </row>
    <row r="171" spans="1:11" ht="35.25" customHeight="1" thickBot="1" x14ac:dyDescent="0.4">
      <c r="A171" s="216" t="s">
        <v>661</v>
      </c>
      <c r="B171" s="217"/>
      <c r="C171" s="220" t="s">
        <v>643</v>
      </c>
      <c r="D171" s="221"/>
      <c r="E171" s="222">
        <f>SUM(G171:J171)</f>
        <v>0</v>
      </c>
      <c r="F171" s="223"/>
      <c r="G171" s="224">
        <f>H165</f>
        <v>0</v>
      </c>
      <c r="H171" s="225"/>
      <c r="I171" s="224">
        <f>J165</f>
        <v>0</v>
      </c>
      <c r="J171" s="225"/>
      <c r="K171" s="149"/>
    </row>
    <row r="172" spans="1:11" ht="35.25" customHeight="1" thickBot="1" x14ac:dyDescent="0.4">
      <c r="A172" s="218"/>
      <c r="B172" s="219"/>
      <c r="C172" s="220" t="s">
        <v>644</v>
      </c>
      <c r="D172" s="221"/>
      <c r="E172" s="226">
        <v>1</v>
      </c>
      <c r="F172" s="227"/>
      <c r="G172" s="228" t="str">
        <f>IFERROR(G171/E171,"")</f>
        <v/>
      </c>
      <c r="H172" s="229"/>
      <c r="I172" s="228" t="str">
        <f>IFERROR(I171/E171,"")</f>
        <v/>
      </c>
      <c r="J172" s="229"/>
      <c r="K172" s="149"/>
    </row>
    <row r="173" spans="1:11" ht="15.75" customHeight="1" thickBot="1" x14ac:dyDescent="0.4">
      <c r="A173" s="199"/>
      <c r="B173" s="200"/>
      <c r="C173" s="200"/>
      <c r="D173" s="200"/>
      <c r="E173" s="200"/>
      <c r="F173" s="200"/>
      <c r="G173" s="200"/>
      <c r="H173" s="200"/>
      <c r="I173" s="200"/>
      <c r="J173" s="200"/>
      <c r="K173" s="201"/>
    </row>
    <row r="174" spans="1:11" ht="24" thickBot="1" x14ac:dyDescent="0.4">
      <c r="A174" s="202" t="str">
        <f>IF(G172&lt;=80%,A175,"SPRAWDŹ")</f>
        <v>SPRAWDŹ</v>
      </c>
      <c r="B174" s="203"/>
      <c r="C174" s="203"/>
      <c r="D174" s="44"/>
      <c r="E174" s="44"/>
      <c r="F174" s="44"/>
      <c r="G174" s="44"/>
      <c r="H174" s="44"/>
      <c r="I174" s="44"/>
      <c r="J174" s="44"/>
      <c r="K174" s="150"/>
    </row>
    <row r="175" spans="1:11" s="28" customFormat="1" ht="21.5" customHeight="1" thickBot="1" x14ac:dyDescent="0.4">
      <c r="A175" s="204" t="str">
        <f>IF(G171&lt;=G169,"WYLICZENIA OK","SPRAWDŹ")</f>
        <v>WYLICZENIA OK</v>
      </c>
      <c r="B175" s="205"/>
      <c r="C175" s="205"/>
      <c r="D175" s="205"/>
      <c r="E175" s="205"/>
      <c r="F175" s="205"/>
      <c r="G175" s="205"/>
      <c r="H175" s="205"/>
      <c r="I175" s="205"/>
      <c r="J175" s="205"/>
      <c r="K175" s="206"/>
    </row>
    <row r="176" spans="1:11" ht="19" customHeight="1" thickBot="1" x14ac:dyDescent="0.4">
      <c r="A176" s="207" t="s">
        <v>645</v>
      </c>
      <c r="B176" s="208"/>
      <c r="C176" s="208"/>
      <c r="D176" s="208"/>
      <c r="E176" s="208"/>
      <c r="F176" s="208"/>
      <c r="G176" s="208"/>
      <c r="H176" s="208"/>
      <c r="I176" s="208"/>
      <c r="J176" s="208"/>
      <c r="K176" s="209"/>
    </row>
    <row r="177" spans="1:11" ht="45.4" customHeight="1" x14ac:dyDescent="0.35">
      <c r="A177" s="151" t="s">
        <v>634</v>
      </c>
      <c r="B177" s="210" t="s">
        <v>698</v>
      </c>
      <c r="C177" s="211"/>
      <c r="D177" s="212"/>
      <c r="E177" s="213" t="s">
        <v>696</v>
      </c>
      <c r="F177" s="214"/>
      <c r="G177" s="215" t="s">
        <v>646</v>
      </c>
      <c r="H177" s="214"/>
      <c r="I177" s="210" t="s">
        <v>697</v>
      </c>
      <c r="J177" s="212"/>
      <c r="K177" s="152" t="s">
        <v>679</v>
      </c>
    </row>
    <row r="178" spans="1:11" x14ac:dyDescent="0.35">
      <c r="A178" s="153"/>
      <c r="B178" s="192"/>
      <c r="C178" s="193"/>
      <c r="D178" s="194"/>
      <c r="E178" s="192"/>
      <c r="F178" s="194"/>
      <c r="G178" s="195"/>
      <c r="H178" s="196"/>
      <c r="I178" s="197"/>
      <c r="J178" s="198"/>
      <c r="K178" s="154"/>
    </row>
    <row r="179" spans="1:11" x14ac:dyDescent="0.35">
      <c r="A179" s="153"/>
      <c r="B179" s="192"/>
      <c r="C179" s="193"/>
      <c r="D179" s="194"/>
      <c r="E179" s="192"/>
      <c r="F179" s="194"/>
      <c r="G179" s="195"/>
      <c r="H179" s="196"/>
      <c r="I179" s="197"/>
      <c r="J179" s="198"/>
      <c r="K179" s="154"/>
    </row>
    <row r="180" spans="1:11" x14ac:dyDescent="0.35">
      <c r="A180" s="153"/>
      <c r="B180" s="192"/>
      <c r="C180" s="193"/>
      <c r="D180" s="194"/>
      <c r="E180" s="192"/>
      <c r="F180" s="194"/>
      <c r="G180" s="195"/>
      <c r="H180" s="196"/>
      <c r="I180" s="197"/>
      <c r="J180" s="198"/>
      <c r="K180" s="154"/>
    </row>
    <row r="181" spans="1:11" x14ac:dyDescent="0.35">
      <c r="A181" s="153"/>
      <c r="B181" s="192"/>
      <c r="C181" s="193"/>
      <c r="D181" s="194"/>
      <c r="E181" s="192"/>
      <c r="F181" s="194"/>
      <c r="G181" s="195"/>
      <c r="H181" s="196"/>
      <c r="I181" s="197"/>
      <c r="J181" s="198"/>
      <c r="K181" s="154"/>
    </row>
    <row r="182" spans="1:11" x14ac:dyDescent="0.35">
      <c r="A182" s="153"/>
      <c r="B182" s="192"/>
      <c r="C182" s="193"/>
      <c r="D182" s="194"/>
      <c r="E182" s="192"/>
      <c r="F182" s="194"/>
      <c r="G182" s="195"/>
      <c r="H182" s="196"/>
      <c r="I182" s="197"/>
      <c r="J182" s="198"/>
      <c r="K182" s="154"/>
    </row>
    <row r="183" spans="1:11" x14ac:dyDescent="0.35">
      <c r="A183" s="153"/>
      <c r="B183" s="192"/>
      <c r="C183" s="193"/>
      <c r="D183" s="194"/>
      <c r="E183" s="192"/>
      <c r="F183" s="194"/>
      <c r="G183" s="195"/>
      <c r="H183" s="196"/>
      <c r="I183" s="197"/>
      <c r="J183" s="198"/>
      <c r="K183" s="154"/>
    </row>
    <row r="184" spans="1:11" x14ac:dyDescent="0.35">
      <c r="A184" s="153"/>
      <c r="B184" s="192"/>
      <c r="C184" s="193"/>
      <c r="D184" s="194"/>
      <c r="E184" s="192"/>
      <c r="F184" s="194"/>
      <c r="G184" s="195"/>
      <c r="H184" s="196"/>
      <c r="I184" s="197"/>
      <c r="J184" s="198"/>
      <c r="K184" s="154"/>
    </row>
    <row r="185" spans="1:11" x14ac:dyDescent="0.35">
      <c r="A185" s="153"/>
      <c r="B185" s="192"/>
      <c r="C185" s="193"/>
      <c r="D185" s="194"/>
      <c r="E185" s="192"/>
      <c r="F185" s="194"/>
      <c r="G185" s="195"/>
      <c r="H185" s="196"/>
      <c r="I185" s="197"/>
      <c r="J185" s="198"/>
      <c r="K185" s="154"/>
    </row>
    <row r="186" spans="1:11" x14ac:dyDescent="0.35">
      <c r="A186" s="153"/>
      <c r="B186" s="192"/>
      <c r="C186" s="193"/>
      <c r="D186" s="194"/>
      <c r="E186" s="192"/>
      <c r="F186" s="194"/>
      <c r="G186" s="401"/>
      <c r="H186" s="196"/>
      <c r="I186" s="197"/>
      <c r="J186" s="198"/>
      <c r="K186" s="154"/>
    </row>
    <row r="187" spans="1:11" x14ac:dyDescent="0.35">
      <c r="A187" s="153"/>
      <c r="B187" s="192"/>
      <c r="C187" s="193"/>
      <c r="D187" s="194"/>
      <c r="E187" s="192"/>
      <c r="F187" s="194"/>
      <c r="G187" s="401"/>
      <c r="H187" s="196"/>
      <c r="I187" s="197"/>
      <c r="J187" s="198"/>
      <c r="K187" s="154"/>
    </row>
    <row r="188" spans="1:11" s="27" customFormat="1" x14ac:dyDescent="0.35">
      <c r="A188" s="179" t="s">
        <v>653</v>
      </c>
      <c r="B188" s="180"/>
      <c r="C188" s="180"/>
      <c r="D188" s="180"/>
      <c r="E188" s="180"/>
      <c r="F188" s="180"/>
      <c r="G188" s="180"/>
      <c r="H188" s="180"/>
      <c r="I188" s="180"/>
      <c r="J188" s="180"/>
      <c r="K188" s="181"/>
    </row>
    <row r="189" spans="1:11" s="27" customFormat="1" ht="37.9" customHeight="1" thickBot="1" x14ac:dyDescent="0.4">
      <c r="A189" s="182" t="str">
        <f>IF(I189&gt;=F165,"WYDATKI ROZLICZONE","NALEŻY WYKAZAĆ DOWODY WYDATKOWANIA ŚRODKÓW NA KWOTĘ STANOWIĄCĄ CAŁKOWITY KOSZT ZADANIA")</f>
        <v>WYDATKI ROZLICZONE</v>
      </c>
      <c r="B189" s="183"/>
      <c r="C189" s="183"/>
      <c r="D189" s="183"/>
      <c r="E189" s="183"/>
      <c r="F189" s="183"/>
      <c r="G189" s="184" t="s">
        <v>677</v>
      </c>
      <c r="H189" s="185"/>
      <c r="I189" s="186">
        <f>SUM(I178:J187)</f>
        <v>0</v>
      </c>
      <c r="J189" s="187"/>
      <c r="K189" s="155"/>
    </row>
    <row r="190" spans="1:11" s="27" customFormat="1" ht="26.5" customHeight="1" x14ac:dyDescent="0.35">
      <c r="A190" s="159" t="s">
        <v>647</v>
      </c>
      <c r="B190" s="160"/>
      <c r="C190" s="160"/>
      <c r="D190" s="160"/>
      <c r="E190" s="160"/>
      <c r="F190" s="160"/>
      <c r="G190" s="160"/>
      <c r="H190" s="160"/>
      <c r="I190" s="160"/>
      <c r="J190" s="160"/>
      <c r="K190" s="161"/>
    </row>
    <row r="191" spans="1:11" ht="25.5" customHeight="1" x14ac:dyDescent="0.35">
      <c r="A191" s="162" t="s">
        <v>747</v>
      </c>
      <c r="B191" s="163"/>
      <c r="C191" s="163"/>
      <c r="D191" s="163"/>
      <c r="E191" s="163"/>
      <c r="F191" s="163"/>
      <c r="G191" s="163"/>
      <c r="H191" s="163"/>
      <c r="I191" s="164"/>
      <c r="J191" s="165"/>
      <c r="K191" s="166"/>
    </row>
    <row r="192" spans="1:11" ht="26.5" customHeight="1" x14ac:dyDescent="0.35">
      <c r="A192" s="162" t="s">
        <v>748</v>
      </c>
      <c r="B192" s="163"/>
      <c r="C192" s="163"/>
      <c r="D192" s="163"/>
      <c r="E192" s="163"/>
      <c r="F192" s="163"/>
      <c r="G192" s="163"/>
      <c r="H192" s="163"/>
      <c r="I192" s="188"/>
      <c r="J192" s="188"/>
      <c r="K192" s="189"/>
    </row>
    <row r="193" spans="1:11" ht="25" customHeight="1" thickBot="1" x14ac:dyDescent="0.4">
      <c r="A193" s="190" t="s">
        <v>877</v>
      </c>
      <c r="B193" s="191"/>
      <c r="C193" s="191"/>
      <c r="D193" s="191"/>
      <c r="E193" s="191"/>
      <c r="F193" s="191"/>
      <c r="G193" s="191"/>
      <c r="H193" s="191"/>
      <c r="I193" s="188"/>
      <c r="J193" s="188"/>
      <c r="K193" s="189"/>
    </row>
    <row r="194" spans="1:11" ht="15.75" customHeight="1" x14ac:dyDescent="0.35">
      <c r="A194" s="298" t="s">
        <v>694</v>
      </c>
      <c r="B194" s="299"/>
      <c r="C194" s="299"/>
      <c r="D194" s="299"/>
      <c r="E194" s="299"/>
      <c r="F194" s="299"/>
      <c r="G194" s="299"/>
      <c r="H194" s="299"/>
      <c r="I194" s="299"/>
      <c r="J194" s="299"/>
      <c r="K194" s="300"/>
    </row>
    <row r="195" spans="1:11" ht="92.25" customHeight="1" x14ac:dyDescent="0.35">
      <c r="A195" s="170"/>
      <c r="B195" s="171"/>
      <c r="C195" s="171"/>
      <c r="D195" s="171"/>
      <c r="E195" s="171"/>
      <c r="F195" s="171"/>
      <c r="G195" s="171"/>
      <c r="H195" s="171"/>
      <c r="I195" s="171"/>
      <c r="J195" s="171"/>
      <c r="K195" s="172"/>
    </row>
    <row r="196" spans="1:11" ht="15" customHeight="1" x14ac:dyDescent="0.35">
      <c r="A196" s="173" t="s">
        <v>703</v>
      </c>
      <c r="B196" s="174"/>
      <c r="C196" s="174"/>
      <c r="D196" s="174"/>
      <c r="E196" s="174"/>
      <c r="F196" s="174"/>
      <c r="G196" s="174"/>
      <c r="H196" s="174"/>
      <c r="I196" s="174"/>
      <c r="J196" s="174"/>
      <c r="K196" s="175"/>
    </row>
    <row r="197" spans="1:11" ht="87" customHeight="1" thickBot="1" x14ac:dyDescent="0.4">
      <c r="A197" s="176"/>
      <c r="B197" s="177"/>
      <c r="C197" s="177"/>
      <c r="D197" s="177"/>
      <c r="E197" s="177"/>
      <c r="F197" s="177"/>
      <c r="G197" s="177"/>
      <c r="H197" s="177"/>
      <c r="I197" s="177"/>
      <c r="J197" s="177"/>
      <c r="K197" s="178"/>
    </row>
    <row r="198" spans="1:11" ht="48.5" customHeight="1" thickTop="1" thickBot="1" x14ac:dyDescent="0.5">
      <c r="A198" s="409" t="s">
        <v>718</v>
      </c>
      <c r="B198" s="410"/>
      <c r="C198" s="410"/>
      <c r="D198" s="410"/>
      <c r="E198" s="410"/>
      <c r="F198" s="410"/>
      <c r="G198" s="410"/>
      <c r="H198" s="410"/>
      <c r="I198" s="410"/>
      <c r="J198" s="410"/>
      <c r="K198" s="411"/>
    </row>
    <row r="199" spans="1:11" ht="16" customHeight="1" thickBot="1" x14ac:dyDescent="0.4">
      <c r="A199" s="304" t="s">
        <v>632</v>
      </c>
      <c r="B199" s="305"/>
      <c r="C199" s="305"/>
      <c r="D199" s="305"/>
      <c r="E199" s="306"/>
      <c r="F199" s="307">
        <f>IFERROR(Arkusz5!H3,"NIE DOTYCZY")</f>
        <v>0</v>
      </c>
      <c r="G199" s="308"/>
      <c r="H199" s="308"/>
      <c r="I199" s="308"/>
      <c r="J199" s="308"/>
      <c r="K199" s="309"/>
    </row>
    <row r="200" spans="1:11" ht="28.5" customHeight="1" thickBot="1" x14ac:dyDescent="0.4">
      <c r="A200" s="199" t="s">
        <v>633</v>
      </c>
      <c r="B200" s="200"/>
      <c r="C200" s="200"/>
      <c r="D200" s="200"/>
      <c r="E200" s="310"/>
      <c r="F200" s="311" t="str">
        <f>IFERROR(VLOOKUP(F199,Arkusz4!B$2:C$55,2,0),"NIE DOTYCZY")</f>
        <v>NIE DOTYCZY</v>
      </c>
      <c r="G200" s="312"/>
      <c r="H200" s="312"/>
      <c r="I200" s="312"/>
      <c r="J200" s="312"/>
      <c r="K200" s="313"/>
    </row>
    <row r="201" spans="1:11" x14ac:dyDescent="0.35">
      <c r="A201" s="281"/>
      <c r="B201" s="282"/>
      <c r="C201" s="282"/>
      <c r="D201" s="120"/>
      <c r="E201" s="120"/>
      <c r="F201" s="120"/>
      <c r="G201" s="120"/>
      <c r="H201" s="120"/>
      <c r="I201" s="120"/>
      <c r="J201" s="120"/>
      <c r="K201" s="134"/>
    </row>
    <row r="202" spans="1:11" ht="15.5" customHeight="1" x14ac:dyDescent="0.35">
      <c r="A202" s="283" t="s">
        <v>663</v>
      </c>
      <c r="B202" s="284"/>
      <c r="C202" s="284"/>
      <c r="D202" s="284"/>
      <c r="E202" s="284"/>
      <c r="F202" s="284"/>
      <c r="G202" s="284"/>
      <c r="H202" s="284"/>
      <c r="I202" s="285" t="str">
        <f>IFERROR(VLOOKUP(F199,Arkusz4!B$2:D$55,3,0),"")</f>
        <v/>
      </c>
      <c r="J202" s="285"/>
      <c r="K202" s="286"/>
    </row>
    <row r="203" spans="1:11" ht="5.5" customHeight="1" thickBot="1" x14ac:dyDescent="0.4">
      <c r="A203" s="287"/>
      <c r="B203" s="288"/>
      <c r="C203" s="288"/>
      <c r="D203" s="121"/>
      <c r="E203" s="121"/>
      <c r="F203" s="121"/>
      <c r="G203" s="121"/>
      <c r="H203" s="121"/>
      <c r="I203" s="121"/>
      <c r="J203" s="121"/>
      <c r="K203" s="135"/>
    </row>
    <row r="204" spans="1:11" ht="33" customHeight="1" thickBot="1" x14ac:dyDescent="0.4">
      <c r="A204" s="136" t="s">
        <v>695</v>
      </c>
      <c r="B204" s="34"/>
      <c r="C204" s="34"/>
      <c r="D204" s="34"/>
      <c r="E204" s="34"/>
      <c r="F204" s="34"/>
      <c r="G204" s="289"/>
      <c r="H204" s="289"/>
      <c r="I204" s="289"/>
      <c r="J204" s="289"/>
      <c r="K204" s="290"/>
    </row>
    <row r="205" spans="1:11" ht="25.5" customHeight="1" thickBot="1" x14ac:dyDescent="0.4">
      <c r="A205" s="291" t="s">
        <v>706</v>
      </c>
      <c r="B205" s="292"/>
      <c r="C205" s="292"/>
      <c r="D205" s="292"/>
      <c r="E205" s="292"/>
      <c r="F205" s="292"/>
      <c r="G205" s="292"/>
      <c r="H205" s="292"/>
      <c r="I205" s="293"/>
      <c r="J205" s="293"/>
      <c r="K205" s="294"/>
    </row>
    <row r="206" spans="1:11" ht="16" thickBot="1" x14ac:dyDescent="0.4">
      <c r="A206" s="137"/>
      <c r="B206" s="131"/>
      <c r="C206" s="131"/>
      <c r="D206" s="131"/>
      <c r="E206" s="131"/>
      <c r="F206" s="131"/>
      <c r="G206" s="131"/>
      <c r="H206" s="131"/>
      <c r="I206" s="131"/>
      <c r="J206" s="131"/>
      <c r="K206" s="138"/>
    </row>
    <row r="207" spans="1:11" ht="24.5" customHeight="1" thickBot="1" x14ac:dyDescent="0.4">
      <c r="A207" s="295" t="s">
        <v>708</v>
      </c>
      <c r="B207" s="296"/>
      <c r="C207" s="296"/>
      <c r="D207" s="296"/>
      <c r="E207" s="296"/>
      <c r="F207" s="296"/>
      <c r="G207" s="296"/>
      <c r="H207" s="296"/>
      <c r="I207" s="296"/>
      <c r="J207" s="296"/>
      <c r="K207" s="297"/>
    </row>
    <row r="208" spans="1:11" ht="6" customHeight="1" thickBot="1" x14ac:dyDescent="0.4">
      <c r="A208" s="139"/>
      <c r="B208" s="42"/>
      <c r="C208" s="42"/>
      <c r="D208" s="42"/>
      <c r="E208" s="42"/>
      <c r="F208" s="42"/>
      <c r="G208" s="42"/>
      <c r="H208" s="42"/>
      <c r="I208" s="42"/>
      <c r="J208" s="42"/>
      <c r="K208" s="140"/>
    </row>
    <row r="209" spans="1:11" ht="24" customHeight="1" thickBot="1" x14ac:dyDescent="0.4">
      <c r="A209" s="274" t="s">
        <v>709</v>
      </c>
      <c r="B209" s="275"/>
      <c r="C209" s="275"/>
      <c r="D209" s="275"/>
      <c r="E209" s="275"/>
      <c r="F209" s="275"/>
      <c r="G209" s="43" t="e">
        <f>VLOOKUP(F199,Arkusz4!B$2:O$55,6,0)</f>
        <v>#N/A</v>
      </c>
      <c r="H209" s="268" t="str">
        <f>IFERROR(IF(G209="T","OBJĘTE UMOWĄ","NIE DOTYCZY"),"")</f>
        <v/>
      </c>
      <c r="I209" s="268"/>
      <c r="J209" s="268"/>
      <c r="K209" s="269"/>
    </row>
    <row r="210" spans="1:11" ht="15.5" customHeight="1" x14ac:dyDescent="0.35">
      <c r="A210" s="278" t="s">
        <v>654</v>
      </c>
      <c r="B210" s="279"/>
      <c r="C210" s="279"/>
      <c r="D210" s="279"/>
      <c r="E210" s="279"/>
      <c r="F210" s="279"/>
      <c r="G210" s="279"/>
      <c r="H210" s="279"/>
      <c r="I210" s="279"/>
      <c r="J210" s="279"/>
      <c r="K210" s="280"/>
    </row>
    <row r="211" spans="1:11" ht="31" x14ac:dyDescent="0.35">
      <c r="A211" s="141" t="s">
        <v>649</v>
      </c>
      <c r="B211" s="273" t="s">
        <v>650</v>
      </c>
      <c r="C211" s="273"/>
      <c r="D211" s="273"/>
      <c r="E211" s="273"/>
      <c r="F211" s="273"/>
      <c r="G211" s="273"/>
      <c r="H211" s="273"/>
      <c r="I211" s="119" t="s">
        <v>651</v>
      </c>
      <c r="J211" s="119" t="s">
        <v>652</v>
      </c>
      <c r="K211" s="142" t="s">
        <v>658</v>
      </c>
    </row>
    <row r="212" spans="1:11" x14ac:dyDescent="0.35">
      <c r="A212" s="143"/>
      <c r="B212" s="251"/>
      <c r="C212" s="251"/>
      <c r="D212" s="251"/>
      <c r="E212" s="251"/>
      <c r="F212" s="251"/>
      <c r="G212" s="251"/>
      <c r="H212" s="251"/>
      <c r="I212" s="117"/>
      <c r="J212" s="118"/>
      <c r="K212" s="144"/>
    </row>
    <row r="213" spans="1:11" x14ac:dyDescent="0.35">
      <c r="A213" s="143"/>
      <c r="B213" s="251"/>
      <c r="C213" s="251"/>
      <c r="D213" s="251"/>
      <c r="E213" s="251"/>
      <c r="F213" s="251"/>
      <c r="G213" s="251"/>
      <c r="H213" s="251"/>
      <c r="I213" s="117"/>
      <c r="J213" s="118"/>
      <c r="K213" s="144"/>
    </row>
    <row r="214" spans="1:11" x14ac:dyDescent="0.35">
      <c r="A214" s="143"/>
      <c r="B214" s="251"/>
      <c r="C214" s="251"/>
      <c r="D214" s="251"/>
      <c r="E214" s="251"/>
      <c r="F214" s="251"/>
      <c r="G214" s="251"/>
      <c r="H214" s="251"/>
      <c r="I214" s="117"/>
      <c r="J214" s="118"/>
      <c r="K214" s="144"/>
    </row>
    <row r="215" spans="1:11" x14ac:dyDescent="0.35">
      <c r="A215" s="143"/>
      <c r="B215" s="251"/>
      <c r="C215" s="251"/>
      <c r="D215" s="251"/>
      <c r="E215" s="251"/>
      <c r="F215" s="251"/>
      <c r="G215" s="251"/>
      <c r="H215" s="251"/>
      <c r="I215" s="117"/>
      <c r="J215" s="118"/>
      <c r="K215" s="144"/>
    </row>
    <row r="216" spans="1:11" x14ac:dyDescent="0.35">
      <c r="A216" s="143"/>
      <c r="B216" s="251"/>
      <c r="C216" s="251"/>
      <c r="D216" s="251"/>
      <c r="E216" s="251"/>
      <c r="F216" s="251"/>
      <c r="G216" s="251"/>
      <c r="H216" s="251"/>
      <c r="I216" s="117"/>
      <c r="J216" s="118"/>
      <c r="K216" s="144"/>
    </row>
    <row r="217" spans="1:11" x14ac:dyDescent="0.35">
      <c r="A217" s="143"/>
      <c r="B217" s="251"/>
      <c r="C217" s="251"/>
      <c r="D217" s="251"/>
      <c r="E217" s="251"/>
      <c r="F217" s="251"/>
      <c r="G217" s="251"/>
      <c r="H217" s="251"/>
      <c r="I217" s="117"/>
      <c r="J217" s="118"/>
      <c r="K217" s="144"/>
    </row>
    <row r="218" spans="1:11" x14ac:dyDescent="0.35">
      <c r="A218" s="143"/>
      <c r="B218" s="251"/>
      <c r="C218" s="251"/>
      <c r="D218" s="251"/>
      <c r="E218" s="251"/>
      <c r="F218" s="251"/>
      <c r="G218" s="251"/>
      <c r="H218" s="251"/>
      <c r="I218" s="117"/>
      <c r="J218" s="118"/>
      <c r="K218" s="144"/>
    </row>
    <row r="219" spans="1:11" x14ac:dyDescent="0.35">
      <c r="A219" s="143"/>
      <c r="B219" s="251"/>
      <c r="C219" s="251"/>
      <c r="D219" s="251"/>
      <c r="E219" s="251"/>
      <c r="F219" s="251"/>
      <c r="G219" s="251"/>
      <c r="H219" s="251"/>
      <c r="I219" s="117"/>
      <c r="J219" s="118"/>
      <c r="K219" s="144"/>
    </row>
    <row r="220" spans="1:11" ht="15.5" customHeight="1" thickBot="1" x14ac:dyDescent="0.4">
      <c r="A220" s="252" t="s">
        <v>653</v>
      </c>
      <c r="B220" s="253"/>
      <c r="C220" s="253"/>
      <c r="D220" s="253"/>
      <c r="E220" s="253"/>
      <c r="F220" s="253"/>
      <c r="G220" s="253"/>
      <c r="H220" s="253"/>
      <c r="I220" s="253"/>
      <c r="J220" s="253"/>
      <c r="K220" s="254"/>
    </row>
    <row r="221" spans="1:11" ht="16" thickBot="1" x14ac:dyDescent="0.4">
      <c r="A221" s="145"/>
      <c r="B221" s="21"/>
      <c r="C221" s="21"/>
      <c r="D221" s="21"/>
      <c r="E221" s="21"/>
      <c r="F221" s="21"/>
      <c r="G221" s="21"/>
      <c r="H221" s="21"/>
      <c r="I221" s="21"/>
      <c r="J221" s="21"/>
      <c r="K221" s="146"/>
    </row>
    <row r="222" spans="1:11" ht="31.5" customHeight="1" thickBot="1" x14ac:dyDescent="0.4">
      <c r="A222" s="274" t="s">
        <v>711</v>
      </c>
      <c r="B222" s="277"/>
      <c r="C222" s="277"/>
      <c r="D222" s="277"/>
      <c r="E222" s="277"/>
      <c r="F222" s="277"/>
      <c r="G222" s="43" t="e">
        <f>VLOOKUP(F199,Arkusz4!B$2:O$55,7,0)</f>
        <v>#N/A</v>
      </c>
      <c r="H222" s="268" t="str">
        <f>IFERROR(IF(G222="T","OBJĘTE UMOWĄ","NIE DOTYCZY"),"")</f>
        <v/>
      </c>
      <c r="I222" s="268"/>
      <c r="J222" s="268"/>
      <c r="K222" s="269"/>
    </row>
    <row r="223" spans="1:11" ht="15.5" customHeight="1" x14ac:dyDescent="0.35">
      <c r="A223" s="278" t="s">
        <v>648</v>
      </c>
      <c r="B223" s="279"/>
      <c r="C223" s="279"/>
      <c r="D223" s="279"/>
      <c r="E223" s="279"/>
      <c r="F223" s="279"/>
      <c r="G223" s="279"/>
      <c r="H223" s="279"/>
      <c r="I223" s="279"/>
      <c r="J223" s="279"/>
      <c r="K223" s="280"/>
    </row>
    <row r="224" spans="1:11" ht="31" x14ac:dyDescent="0.35">
      <c r="A224" s="141" t="s">
        <v>649</v>
      </c>
      <c r="B224" s="273" t="s">
        <v>650</v>
      </c>
      <c r="C224" s="273"/>
      <c r="D224" s="273"/>
      <c r="E224" s="273"/>
      <c r="F224" s="273"/>
      <c r="G224" s="273"/>
      <c r="H224" s="273"/>
      <c r="I224" s="119" t="s">
        <v>651</v>
      </c>
      <c r="J224" s="119" t="s">
        <v>652</v>
      </c>
      <c r="K224" s="142" t="s">
        <v>658</v>
      </c>
    </row>
    <row r="225" spans="1:11" x14ac:dyDescent="0.35">
      <c r="A225" s="143"/>
      <c r="B225" s="251"/>
      <c r="C225" s="251"/>
      <c r="D225" s="251"/>
      <c r="E225" s="251"/>
      <c r="F225" s="251"/>
      <c r="G225" s="251"/>
      <c r="H225" s="251"/>
      <c r="I225" s="117"/>
      <c r="J225" s="118"/>
      <c r="K225" s="144"/>
    </row>
    <row r="226" spans="1:11" x14ac:dyDescent="0.35">
      <c r="A226" s="143"/>
      <c r="B226" s="251"/>
      <c r="C226" s="251"/>
      <c r="D226" s="251"/>
      <c r="E226" s="251"/>
      <c r="F226" s="251"/>
      <c r="G226" s="251"/>
      <c r="H226" s="251"/>
      <c r="I226" s="117"/>
      <c r="J226" s="118"/>
      <c r="K226" s="144"/>
    </row>
    <row r="227" spans="1:11" x14ac:dyDescent="0.35">
      <c r="A227" s="143"/>
      <c r="B227" s="251"/>
      <c r="C227" s="251"/>
      <c r="D227" s="251"/>
      <c r="E227" s="251"/>
      <c r="F227" s="251"/>
      <c r="G227" s="251"/>
      <c r="H227" s="251"/>
      <c r="I227" s="117"/>
      <c r="J227" s="118"/>
      <c r="K227" s="144"/>
    </row>
    <row r="228" spans="1:11" x14ac:dyDescent="0.35">
      <c r="A228" s="143"/>
      <c r="B228" s="251"/>
      <c r="C228" s="251"/>
      <c r="D228" s="251"/>
      <c r="E228" s="251"/>
      <c r="F228" s="251"/>
      <c r="G228" s="251"/>
      <c r="H228" s="251"/>
      <c r="I228" s="117"/>
      <c r="J228" s="118"/>
      <c r="K228" s="144"/>
    </row>
    <row r="229" spans="1:11" x14ac:dyDescent="0.35">
      <c r="A229" s="143"/>
      <c r="B229" s="251"/>
      <c r="C229" s="251"/>
      <c r="D229" s="251"/>
      <c r="E229" s="251"/>
      <c r="F229" s="251"/>
      <c r="G229" s="251"/>
      <c r="H229" s="251"/>
      <c r="I229" s="117"/>
      <c r="J229" s="118"/>
      <c r="K229" s="144"/>
    </row>
    <row r="230" spans="1:11" x14ac:dyDescent="0.35">
      <c r="A230" s="143"/>
      <c r="B230" s="251"/>
      <c r="C230" s="251"/>
      <c r="D230" s="251"/>
      <c r="E230" s="251"/>
      <c r="F230" s="251"/>
      <c r="G230" s="251"/>
      <c r="H230" s="251"/>
      <c r="I230" s="117"/>
      <c r="J230" s="118"/>
      <c r="K230" s="144"/>
    </row>
    <row r="231" spans="1:11" x14ac:dyDescent="0.35">
      <c r="A231" s="143"/>
      <c r="B231" s="251"/>
      <c r="C231" s="251"/>
      <c r="D231" s="251"/>
      <c r="E231" s="251"/>
      <c r="F231" s="251"/>
      <c r="G231" s="251"/>
      <c r="H231" s="251"/>
      <c r="I231" s="117"/>
      <c r="J231" s="118"/>
      <c r="K231" s="144"/>
    </row>
    <row r="232" spans="1:11" x14ac:dyDescent="0.35">
      <c r="A232" s="143"/>
      <c r="B232" s="251"/>
      <c r="C232" s="251"/>
      <c r="D232" s="251"/>
      <c r="E232" s="251"/>
      <c r="F232" s="251"/>
      <c r="G232" s="251"/>
      <c r="H232" s="251"/>
      <c r="I232" s="117"/>
      <c r="J232" s="118"/>
      <c r="K232" s="144"/>
    </row>
    <row r="233" spans="1:11" ht="15.5" customHeight="1" thickBot="1" x14ac:dyDescent="0.4">
      <c r="A233" s="252" t="s">
        <v>653</v>
      </c>
      <c r="B233" s="253"/>
      <c r="C233" s="253"/>
      <c r="D233" s="253"/>
      <c r="E233" s="253"/>
      <c r="F233" s="253"/>
      <c r="G233" s="253"/>
      <c r="H233" s="253"/>
      <c r="I233" s="253"/>
      <c r="J233" s="253"/>
      <c r="K233" s="254"/>
    </row>
    <row r="234" spans="1:11" ht="16" thickBot="1" x14ac:dyDescent="0.4">
      <c r="A234" s="145"/>
      <c r="B234" s="21"/>
      <c r="C234" s="21"/>
      <c r="D234" s="21"/>
      <c r="E234" s="21"/>
      <c r="F234" s="21"/>
      <c r="G234" s="21"/>
      <c r="H234" s="21"/>
      <c r="I234" s="21"/>
      <c r="J234" s="21"/>
      <c r="K234" s="146"/>
    </row>
    <row r="235" spans="1:11" ht="34" customHeight="1" thickBot="1" x14ac:dyDescent="0.4">
      <c r="A235" s="266" t="s">
        <v>710</v>
      </c>
      <c r="B235" s="267"/>
      <c r="C235" s="267"/>
      <c r="D235" s="267"/>
      <c r="E235" s="267"/>
      <c r="F235" s="267"/>
      <c r="G235" s="43" t="e">
        <f>VLOOKUP(F199,Arkusz4!B$2:O$55,8,0)</f>
        <v>#N/A</v>
      </c>
      <c r="H235" s="268" t="str">
        <f>IFERROR(IF(G235="T","OBJĘTE UMOWĄ","NIE DOTYCZY"),"")</f>
        <v/>
      </c>
      <c r="I235" s="268"/>
      <c r="J235" s="268"/>
      <c r="K235" s="269"/>
    </row>
    <row r="236" spans="1:11" ht="15.5" customHeight="1" x14ac:dyDescent="0.35">
      <c r="A236" s="270" t="s">
        <v>648</v>
      </c>
      <c r="B236" s="271"/>
      <c r="C236" s="271"/>
      <c r="D236" s="271"/>
      <c r="E236" s="271"/>
      <c r="F236" s="271"/>
      <c r="G236" s="271"/>
      <c r="H236" s="271"/>
      <c r="I236" s="271"/>
      <c r="J236" s="271"/>
      <c r="K236" s="272"/>
    </row>
    <row r="237" spans="1:11" ht="31" x14ac:dyDescent="0.35">
      <c r="A237" s="141" t="s">
        <v>649</v>
      </c>
      <c r="B237" s="273" t="s">
        <v>650</v>
      </c>
      <c r="C237" s="273"/>
      <c r="D237" s="273"/>
      <c r="E237" s="273"/>
      <c r="F237" s="273"/>
      <c r="G237" s="273"/>
      <c r="H237" s="273"/>
      <c r="I237" s="119" t="s">
        <v>651</v>
      </c>
      <c r="J237" s="119" t="s">
        <v>652</v>
      </c>
      <c r="K237" s="142" t="s">
        <v>658</v>
      </c>
    </row>
    <row r="238" spans="1:11" x14ac:dyDescent="0.35">
      <c r="A238" s="143"/>
      <c r="B238" s="251"/>
      <c r="C238" s="251"/>
      <c r="D238" s="251"/>
      <c r="E238" s="251"/>
      <c r="F238" s="251"/>
      <c r="G238" s="251"/>
      <c r="H238" s="251"/>
      <c r="I238" s="117"/>
      <c r="J238" s="118"/>
      <c r="K238" s="144"/>
    </row>
    <row r="239" spans="1:11" x14ac:dyDescent="0.35">
      <c r="A239" s="143"/>
      <c r="B239" s="251"/>
      <c r="C239" s="251"/>
      <c r="D239" s="251"/>
      <c r="E239" s="251"/>
      <c r="F239" s="251"/>
      <c r="G239" s="251"/>
      <c r="H239" s="251"/>
      <c r="I239" s="117"/>
      <c r="J239" s="118"/>
      <c r="K239" s="144"/>
    </row>
    <row r="240" spans="1:11" x14ac:dyDescent="0.35">
      <c r="A240" s="143"/>
      <c r="B240" s="251"/>
      <c r="C240" s="251"/>
      <c r="D240" s="251"/>
      <c r="E240" s="251"/>
      <c r="F240" s="251"/>
      <c r="G240" s="251"/>
      <c r="H240" s="251"/>
      <c r="I240" s="117"/>
      <c r="J240" s="118"/>
      <c r="K240" s="144"/>
    </row>
    <row r="241" spans="1:11" x14ac:dyDescent="0.35">
      <c r="A241" s="143"/>
      <c r="B241" s="251"/>
      <c r="C241" s="251"/>
      <c r="D241" s="251"/>
      <c r="E241" s="251"/>
      <c r="F241" s="251"/>
      <c r="G241" s="251"/>
      <c r="H241" s="251"/>
      <c r="I241" s="117"/>
      <c r="J241" s="118"/>
      <c r="K241" s="144"/>
    </row>
    <row r="242" spans="1:11" x14ac:dyDescent="0.35">
      <c r="A242" s="143"/>
      <c r="B242" s="251"/>
      <c r="C242" s="251"/>
      <c r="D242" s="251"/>
      <c r="E242" s="251"/>
      <c r="F242" s="251"/>
      <c r="G242" s="251"/>
      <c r="H242" s="251"/>
      <c r="I242" s="117"/>
      <c r="J242" s="118"/>
      <c r="K242" s="144"/>
    </row>
    <row r="243" spans="1:11" x14ac:dyDescent="0.35">
      <c r="A243" s="143"/>
      <c r="B243" s="251"/>
      <c r="C243" s="251"/>
      <c r="D243" s="251"/>
      <c r="E243" s="251"/>
      <c r="F243" s="251"/>
      <c r="G243" s="251"/>
      <c r="H243" s="251"/>
      <c r="I243" s="117"/>
      <c r="J243" s="118"/>
      <c r="K243" s="144"/>
    </row>
    <row r="244" spans="1:11" x14ac:dyDescent="0.35">
      <c r="A244" s="143"/>
      <c r="B244" s="251"/>
      <c r="C244" s="251"/>
      <c r="D244" s="251"/>
      <c r="E244" s="251"/>
      <c r="F244" s="251"/>
      <c r="G244" s="251"/>
      <c r="H244" s="251"/>
      <c r="I244" s="117"/>
      <c r="J244" s="118"/>
      <c r="K244" s="144"/>
    </row>
    <row r="245" spans="1:11" x14ac:dyDescent="0.35">
      <c r="A245" s="143"/>
      <c r="B245" s="251"/>
      <c r="C245" s="251"/>
      <c r="D245" s="251"/>
      <c r="E245" s="251"/>
      <c r="F245" s="251"/>
      <c r="G245" s="251"/>
      <c r="H245" s="251"/>
      <c r="I245" s="117"/>
      <c r="J245" s="118"/>
      <c r="K245" s="144"/>
    </row>
    <row r="246" spans="1:11" ht="15.5" customHeight="1" thickBot="1" x14ac:dyDescent="0.4">
      <c r="A246" s="252" t="s">
        <v>653</v>
      </c>
      <c r="B246" s="253"/>
      <c r="C246" s="253"/>
      <c r="D246" s="253"/>
      <c r="E246" s="253"/>
      <c r="F246" s="253"/>
      <c r="G246" s="253"/>
      <c r="H246" s="253"/>
      <c r="I246" s="253"/>
      <c r="J246" s="253"/>
      <c r="K246" s="254"/>
    </row>
    <row r="247" spans="1:11" ht="16" thickBot="1" x14ac:dyDescent="0.4">
      <c r="A247" s="145"/>
      <c r="B247" s="21"/>
      <c r="C247" s="21"/>
      <c r="D247" s="21"/>
      <c r="E247" s="21"/>
      <c r="F247" s="21"/>
      <c r="G247" s="21"/>
      <c r="H247" s="21"/>
      <c r="I247" s="21"/>
      <c r="J247" s="21"/>
      <c r="K247" s="146"/>
    </row>
    <row r="248" spans="1:11" ht="32.5" customHeight="1" thickBot="1" x14ac:dyDescent="0.4">
      <c r="A248" s="266" t="s">
        <v>712</v>
      </c>
      <c r="B248" s="267"/>
      <c r="C248" s="267"/>
      <c r="D248" s="267"/>
      <c r="E248" s="267"/>
      <c r="F248" s="267"/>
      <c r="G248" s="43" t="e">
        <f>VLOOKUP(F199,Arkusz4!B$2:O$55,9,0)</f>
        <v>#N/A</v>
      </c>
      <c r="H248" s="268" t="str">
        <f>IFERROR(IF(G248="T","OBJĘTE UMOWĄ","NIE DOTYCZY"),"")</f>
        <v/>
      </c>
      <c r="I248" s="268"/>
      <c r="J248" s="268"/>
      <c r="K248" s="269"/>
    </row>
    <row r="249" spans="1:11" ht="15.5" customHeight="1" x14ac:dyDescent="0.35">
      <c r="A249" s="270" t="s">
        <v>648</v>
      </c>
      <c r="B249" s="271"/>
      <c r="C249" s="271"/>
      <c r="D249" s="271"/>
      <c r="E249" s="271"/>
      <c r="F249" s="271"/>
      <c r="G249" s="271"/>
      <c r="H249" s="271"/>
      <c r="I249" s="271"/>
      <c r="J249" s="271"/>
      <c r="K249" s="272"/>
    </row>
    <row r="250" spans="1:11" ht="31" x14ac:dyDescent="0.35">
      <c r="A250" s="141" t="s">
        <v>649</v>
      </c>
      <c r="B250" s="273" t="s">
        <v>650</v>
      </c>
      <c r="C250" s="273"/>
      <c r="D250" s="273"/>
      <c r="E250" s="273"/>
      <c r="F250" s="273"/>
      <c r="G250" s="273"/>
      <c r="H250" s="273"/>
      <c r="I250" s="119" t="s">
        <v>651</v>
      </c>
      <c r="J250" s="119" t="s">
        <v>652</v>
      </c>
      <c r="K250" s="142" t="s">
        <v>658</v>
      </c>
    </row>
    <row r="251" spans="1:11" x14ac:dyDescent="0.35">
      <c r="A251" s="143"/>
      <c r="B251" s="251"/>
      <c r="C251" s="251"/>
      <c r="D251" s="251"/>
      <c r="E251" s="251"/>
      <c r="F251" s="251"/>
      <c r="G251" s="251"/>
      <c r="H251" s="251"/>
      <c r="I251" s="117"/>
      <c r="J251" s="118"/>
      <c r="K251" s="144"/>
    </row>
    <row r="252" spans="1:11" x14ac:dyDescent="0.35">
      <c r="A252" s="143"/>
      <c r="B252" s="251"/>
      <c r="C252" s="251"/>
      <c r="D252" s="251"/>
      <c r="E252" s="251"/>
      <c r="F252" s="251"/>
      <c r="G252" s="251"/>
      <c r="H252" s="251"/>
      <c r="I252" s="117"/>
      <c r="J252" s="118"/>
      <c r="K252" s="144"/>
    </row>
    <row r="253" spans="1:11" x14ac:dyDescent="0.35">
      <c r="A253" s="143"/>
      <c r="B253" s="251"/>
      <c r="C253" s="251"/>
      <c r="D253" s="251"/>
      <c r="E253" s="251"/>
      <c r="F253" s="251"/>
      <c r="G253" s="251"/>
      <c r="H253" s="251"/>
      <c r="I253" s="117"/>
      <c r="J253" s="118"/>
      <c r="K253" s="144"/>
    </row>
    <row r="254" spans="1:11" x14ac:dyDescent="0.35">
      <c r="A254" s="143"/>
      <c r="B254" s="251"/>
      <c r="C254" s="251"/>
      <c r="D254" s="251"/>
      <c r="E254" s="251"/>
      <c r="F254" s="251"/>
      <c r="G254" s="251"/>
      <c r="H254" s="251"/>
      <c r="I254" s="117"/>
      <c r="J254" s="118"/>
      <c r="K254" s="144"/>
    </row>
    <row r="255" spans="1:11" x14ac:dyDescent="0.35">
      <c r="A255" s="143"/>
      <c r="B255" s="251"/>
      <c r="C255" s="251"/>
      <c r="D255" s="251"/>
      <c r="E255" s="251"/>
      <c r="F255" s="251"/>
      <c r="G255" s="251"/>
      <c r="H255" s="251"/>
      <c r="I255" s="117"/>
      <c r="J255" s="118"/>
      <c r="K255" s="144"/>
    </row>
    <row r="256" spans="1:11" x14ac:dyDescent="0.35">
      <c r="A256" s="143"/>
      <c r="B256" s="251"/>
      <c r="C256" s="251"/>
      <c r="D256" s="251"/>
      <c r="E256" s="251"/>
      <c r="F256" s="251"/>
      <c r="G256" s="251"/>
      <c r="H256" s="251"/>
      <c r="I256" s="117"/>
      <c r="J256" s="118"/>
      <c r="K256" s="144"/>
    </row>
    <row r="257" spans="1:11" x14ac:dyDescent="0.35">
      <c r="A257" s="143"/>
      <c r="B257" s="251"/>
      <c r="C257" s="251"/>
      <c r="D257" s="251"/>
      <c r="E257" s="251"/>
      <c r="F257" s="251"/>
      <c r="G257" s="251"/>
      <c r="H257" s="251"/>
      <c r="I257" s="117"/>
      <c r="J257" s="118"/>
      <c r="K257" s="144"/>
    </row>
    <row r="258" spans="1:11" x14ac:dyDescent="0.35">
      <c r="A258" s="143"/>
      <c r="B258" s="251"/>
      <c r="C258" s="251"/>
      <c r="D258" s="251"/>
      <c r="E258" s="251"/>
      <c r="F258" s="251"/>
      <c r="G258" s="251"/>
      <c r="H258" s="251"/>
      <c r="I258" s="117"/>
      <c r="J258" s="118"/>
      <c r="K258" s="144"/>
    </row>
    <row r="259" spans="1:11" ht="15.5" customHeight="1" thickBot="1" x14ac:dyDescent="0.4">
      <c r="A259" s="252" t="s">
        <v>653</v>
      </c>
      <c r="B259" s="253"/>
      <c r="C259" s="253"/>
      <c r="D259" s="253"/>
      <c r="E259" s="253"/>
      <c r="F259" s="253"/>
      <c r="G259" s="253"/>
      <c r="H259" s="253"/>
      <c r="I259" s="253"/>
      <c r="J259" s="253"/>
      <c r="K259" s="254"/>
    </row>
    <row r="260" spans="1:11" ht="16" thickBot="1" x14ac:dyDescent="0.4">
      <c r="A260" s="145"/>
      <c r="B260" s="21"/>
      <c r="C260" s="21"/>
      <c r="D260" s="21"/>
      <c r="E260" s="21"/>
      <c r="F260" s="21"/>
      <c r="G260" s="21"/>
      <c r="H260" s="21"/>
      <c r="I260" s="21"/>
      <c r="J260" s="21"/>
      <c r="K260" s="146"/>
    </row>
    <row r="261" spans="1:11" ht="28.5" customHeight="1" thickBot="1" x14ac:dyDescent="0.4">
      <c r="A261" s="266" t="s">
        <v>713</v>
      </c>
      <c r="B261" s="267"/>
      <c r="C261" s="267"/>
      <c r="D261" s="267"/>
      <c r="E261" s="267"/>
      <c r="F261" s="267"/>
      <c r="G261" s="43" t="e">
        <f>VLOOKUP(F199,Arkusz4!B$2:O$55,10,0)</f>
        <v>#N/A</v>
      </c>
      <c r="H261" s="268" t="str">
        <f>IFERROR(IF(G261="T","OBJĘTE UMOWĄ","NIE DOTYCZY"),"")</f>
        <v/>
      </c>
      <c r="I261" s="268"/>
      <c r="J261" s="268"/>
      <c r="K261" s="269"/>
    </row>
    <row r="262" spans="1:11" ht="15.5" customHeight="1" x14ac:dyDescent="0.35">
      <c r="A262" s="270" t="s">
        <v>648</v>
      </c>
      <c r="B262" s="271"/>
      <c r="C262" s="271"/>
      <c r="D262" s="271"/>
      <c r="E262" s="271"/>
      <c r="F262" s="271"/>
      <c r="G262" s="271"/>
      <c r="H262" s="271"/>
      <c r="I262" s="271"/>
      <c r="J262" s="271"/>
      <c r="K262" s="272"/>
    </row>
    <row r="263" spans="1:11" ht="31" x14ac:dyDescent="0.35">
      <c r="A263" s="141" t="s">
        <v>649</v>
      </c>
      <c r="B263" s="273" t="s">
        <v>650</v>
      </c>
      <c r="C263" s="273"/>
      <c r="D263" s="273"/>
      <c r="E263" s="273"/>
      <c r="F263" s="273"/>
      <c r="G263" s="273"/>
      <c r="H263" s="273"/>
      <c r="I263" s="119" t="s">
        <v>651</v>
      </c>
      <c r="J263" s="119" t="s">
        <v>652</v>
      </c>
      <c r="K263" s="142" t="s">
        <v>658</v>
      </c>
    </row>
    <row r="264" spans="1:11" x14ac:dyDescent="0.35">
      <c r="A264" s="143"/>
      <c r="B264" s="251"/>
      <c r="C264" s="251"/>
      <c r="D264" s="251"/>
      <c r="E264" s="251"/>
      <c r="F264" s="251"/>
      <c r="G264" s="251"/>
      <c r="H264" s="251"/>
      <c r="I264" s="117"/>
      <c r="J264" s="118"/>
      <c r="K264" s="144"/>
    </row>
    <row r="265" spans="1:11" x14ac:dyDescent="0.35">
      <c r="A265" s="143"/>
      <c r="B265" s="251"/>
      <c r="C265" s="251"/>
      <c r="D265" s="251"/>
      <c r="E265" s="251"/>
      <c r="F265" s="251"/>
      <c r="G265" s="251"/>
      <c r="H265" s="251"/>
      <c r="I265" s="117"/>
      <c r="J265" s="118"/>
      <c r="K265" s="144"/>
    </row>
    <row r="266" spans="1:11" x14ac:dyDescent="0.35">
      <c r="A266" s="143"/>
      <c r="B266" s="251"/>
      <c r="C266" s="251"/>
      <c r="D266" s="251"/>
      <c r="E266" s="251"/>
      <c r="F266" s="251"/>
      <c r="G266" s="251"/>
      <c r="H266" s="251"/>
      <c r="I266" s="117"/>
      <c r="J266" s="118"/>
      <c r="K266" s="144"/>
    </row>
    <row r="267" spans="1:11" x14ac:dyDescent="0.35">
      <c r="A267" s="143"/>
      <c r="B267" s="251"/>
      <c r="C267" s="251"/>
      <c r="D267" s="251"/>
      <c r="E267" s="251"/>
      <c r="F267" s="251"/>
      <c r="G267" s="251"/>
      <c r="H267" s="251"/>
      <c r="I267" s="117"/>
      <c r="J267" s="118"/>
      <c r="K267" s="144"/>
    </row>
    <row r="268" spans="1:11" x14ac:dyDescent="0.35">
      <c r="A268" s="143"/>
      <c r="B268" s="251"/>
      <c r="C268" s="251"/>
      <c r="D268" s="251"/>
      <c r="E268" s="251"/>
      <c r="F268" s="251"/>
      <c r="G268" s="251"/>
      <c r="H268" s="251"/>
      <c r="I268" s="117"/>
      <c r="J268" s="118"/>
      <c r="K268" s="144"/>
    </row>
    <row r="269" spans="1:11" x14ac:dyDescent="0.35">
      <c r="A269" s="143"/>
      <c r="B269" s="251"/>
      <c r="C269" s="251"/>
      <c r="D269" s="251"/>
      <c r="E269" s="251"/>
      <c r="F269" s="251"/>
      <c r="G269" s="251"/>
      <c r="H269" s="251"/>
      <c r="I269" s="117"/>
      <c r="J269" s="118"/>
      <c r="K269" s="144"/>
    </row>
    <row r="270" spans="1:11" x14ac:dyDescent="0.35">
      <c r="A270" s="143"/>
      <c r="B270" s="251"/>
      <c r="C270" s="251"/>
      <c r="D270" s="251"/>
      <c r="E270" s="251"/>
      <c r="F270" s="251"/>
      <c r="G270" s="251"/>
      <c r="H270" s="251"/>
      <c r="I270" s="117"/>
      <c r="J270" s="118"/>
      <c r="K270" s="144"/>
    </row>
    <row r="271" spans="1:11" x14ac:dyDescent="0.35">
      <c r="A271" s="143"/>
      <c r="B271" s="251"/>
      <c r="C271" s="251"/>
      <c r="D271" s="251"/>
      <c r="E271" s="251"/>
      <c r="F271" s="251"/>
      <c r="G271" s="251"/>
      <c r="H271" s="251"/>
      <c r="I271" s="117"/>
      <c r="J271" s="118"/>
      <c r="K271" s="144"/>
    </row>
    <row r="272" spans="1:11" ht="15.5" customHeight="1" thickBot="1" x14ac:dyDescent="0.4">
      <c r="A272" s="252" t="s">
        <v>653</v>
      </c>
      <c r="B272" s="253"/>
      <c r="C272" s="253"/>
      <c r="D272" s="253"/>
      <c r="E272" s="253"/>
      <c r="F272" s="253"/>
      <c r="G272" s="253"/>
      <c r="H272" s="253"/>
      <c r="I272" s="253"/>
      <c r="J272" s="253"/>
      <c r="K272" s="254"/>
    </row>
    <row r="273" spans="1:11" ht="16" thickBot="1" x14ac:dyDescent="0.4">
      <c r="A273" s="145"/>
      <c r="B273" s="21"/>
      <c r="C273" s="21"/>
      <c r="D273" s="21"/>
      <c r="E273" s="21"/>
      <c r="F273" s="21"/>
      <c r="G273" s="21"/>
      <c r="H273" s="21"/>
      <c r="I273" s="21"/>
      <c r="J273" s="21"/>
      <c r="K273" s="146"/>
    </row>
    <row r="274" spans="1:11" ht="33" customHeight="1" thickBot="1" x14ac:dyDescent="0.4">
      <c r="A274" s="266" t="s">
        <v>714</v>
      </c>
      <c r="B274" s="267"/>
      <c r="C274" s="267"/>
      <c r="D274" s="267"/>
      <c r="E274" s="267"/>
      <c r="F274" s="267"/>
      <c r="G274" s="43" t="e">
        <f>VLOOKUP(F199,Arkusz4!B$2:O$55,11,0)</f>
        <v>#N/A</v>
      </c>
      <c r="H274" s="268" t="str">
        <f>IFERROR(IF(G274="T","OBJĘTE UMOWĄ","NIE DOTYCZY"),"")</f>
        <v/>
      </c>
      <c r="I274" s="268"/>
      <c r="J274" s="268"/>
      <c r="K274" s="269"/>
    </row>
    <row r="275" spans="1:11" ht="15.5" customHeight="1" x14ac:dyDescent="0.35">
      <c r="A275" s="270" t="s">
        <v>648</v>
      </c>
      <c r="B275" s="271"/>
      <c r="C275" s="271"/>
      <c r="D275" s="271"/>
      <c r="E275" s="271"/>
      <c r="F275" s="271"/>
      <c r="G275" s="271"/>
      <c r="H275" s="271"/>
      <c r="I275" s="271"/>
      <c r="J275" s="271"/>
      <c r="K275" s="272"/>
    </row>
    <row r="276" spans="1:11" ht="31" x14ac:dyDescent="0.35">
      <c r="A276" s="141" t="s">
        <v>649</v>
      </c>
      <c r="B276" s="273" t="s">
        <v>650</v>
      </c>
      <c r="C276" s="273"/>
      <c r="D276" s="273"/>
      <c r="E276" s="273"/>
      <c r="F276" s="273"/>
      <c r="G276" s="273"/>
      <c r="H276" s="273"/>
      <c r="I276" s="119" t="s">
        <v>651</v>
      </c>
      <c r="J276" s="119" t="s">
        <v>652</v>
      </c>
      <c r="K276" s="142" t="s">
        <v>658</v>
      </c>
    </row>
    <row r="277" spans="1:11" x14ac:dyDescent="0.35">
      <c r="A277" s="143"/>
      <c r="B277" s="251"/>
      <c r="C277" s="251"/>
      <c r="D277" s="251"/>
      <c r="E277" s="251"/>
      <c r="F277" s="251"/>
      <c r="G277" s="251"/>
      <c r="H277" s="251"/>
      <c r="I277" s="117"/>
      <c r="J277" s="118"/>
      <c r="K277" s="144"/>
    </row>
    <row r="278" spans="1:11" x14ac:dyDescent="0.35">
      <c r="A278" s="143"/>
      <c r="B278" s="251"/>
      <c r="C278" s="251"/>
      <c r="D278" s="251"/>
      <c r="E278" s="251"/>
      <c r="F278" s="251"/>
      <c r="G278" s="251"/>
      <c r="H278" s="251"/>
      <c r="I278" s="117"/>
      <c r="J278" s="118"/>
      <c r="K278" s="144"/>
    </row>
    <row r="279" spans="1:11" x14ac:dyDescent="0.35">
      <c r="A279" s="143"/>
      <c r="B279" s="251"/>
      <c r="C279" s="251"/>
      <c r="D279" s="251"/>
      <c r="E279" s="251"/>
      <c r="F279" s="251"/>
      <c r="G279" s="251"/>
      <c r="H279" s="251"/>
      <c r="I279" s="117"/>
      <c r="J279" s="118"/>
      <c r="K279" s="144"/>
    </row>
    <row r="280" spans="1:11" x14ac:dyDescent="0.35">
      <c r="A280" s="143"/>
      <c r="B280" s="251"/>
      <c r="C280" s="251"/>
      <c r="D280" s="251"/>
      <c r="E280" s="251"/>
      <c r="F280" s="251"/>
      <c r="G280" s="251"/>
      <c r="H280" s="251"/>
      <c r="I280" s="117"/>
      <c r="J280" s="118"/>
      <c r="K280" s="144"/>
    </row>
    <row r="281" spans="1:11" x14ac:dyDescent="0.35">
      <c r="A281" s="143"/>
      <c r="B281" s="251"/>
      <c r="C281" s="251"/>
      <c r="D281" s="251"/>
      <c r="E281" s="251"/>
      <c r="F281" s="251"/>
      <c r="G281" s="251"/>
      <c r="H281" s="251"/>
      <c r="I281" s="117"/>
      <c r="J281" s="118"/>
      <c r="K281" s="144"/>
    </row>
    <row r="282" spans="1:11" x14ac:dyDescent="0.35">
      <c r="A282" s="143"/>
      <c r="B282" s="251"/>
      <c r="C282" s="251"/>
      <c r="D282" s="251"/>
      <c r="E282" s="251"/>
      <c r="F282" s="251"/>
      <c r="G282" s="251"/>
      <c r="H282" s="251"/>
      <c r="I282" s="117"/>
      <c r="J282" s="118"/>
      <c r="K282" s="144"/>
    </row>
    <row r="283" spans="1:11" x14ac:dyDescent="0.35">
      <c r="A283" s="143"/>
      <c r="B283" s="251"/>
      <c r="C283" s="251"/>
      <c r="D283" s="251"/>
      <c r="E283" s="251"/>
      <c r="F283" s="251"/>
      <c r="G283" s="251"/>
      <c r="H283" s="251"/>
      <c r="I283" s="117"/>
      <c r="J283" s="118"/>
      <c r="K283" s="144"/>
    </row>
    <row r="284" spans="1:11" x14ac:dyDescent="0.35">
      <c r="A284" s="143"/>
      <c r="B284" s="251"/>
      <c r="C284" s="251"/>
      <c r="D284" s="251"/>
      <c r="E284" s="251"/>
      <c r="F284" s="251"/>
      <c r="G284" s="251"/>
      <c r="H284" s="251"/>
      <c r="I284" s="117"/>
      <c r="J284" s="118"/>
      <c r="K284" s="144"/>
    </row>
    <row r="285" spans="1:11" ht="15.5" customHeight="1" thickBot="1" x14ac:dyDescent="0.4">
      <c r="A285" s="252" t="s">
        <v>653</v>
      </c>
      <c r="B285" s="253"/>
      <c r="C285" s="253"/>
      <c r="D285" s="253"/>
      <c r="E285" s="253"/>
      <c r="F285" s="253"/>
      <c r="G285" s="253"/>
      <c r="H285" s="253"/>
      <c r="I285" s="253"/>
      <c r="J285" s="253"/>
      <c r="K285" s="254"/>
    </row>
    <row r="286" spans="1:11" ht="16" thickBot="1" x14ac:dyDescent="0.4">
      <c r="A286" s="145"/>
      <c r="B286" s="21"/>
      <c r="C286" s="21"/>
      <c r="D286" s="21"/>
      <c r="E286" s="21"/>
      <c r="F286" s="21"/>
      <c r="G286" s="21"/>
      <c r="H286" s="21"/>
      <c r="I286" s="21"/>
      <c r="J286" s="21"/>
      <c r="K286" s="146"/>
    </row>
    <row r="287" spans="1:11" ht="28" customHeight="1" thickBot="1" x14ac:dyDescent="0.4">
      <c r="A287" s="274" t="s">
        <v>715</v>
      </c>
      <c r="B287" s="275"/>
      <c r="C287" s="275"/>
      <c r="D287" s="275"/>
      <c r="E287" s="275"/>
      <c r="F287" s="275"/>
      <c r="G287" s="43" t="e">
        <f>VLOOKUP(F199,Arkusz4!B$2:O$55,12,0)</f>
        <v>#N/A</v>
      </c>
      <c r="H287" s="268" t="str">
        <f>IFERROR(IF(G287="T","OBJĘTE UMOWĄ","NIE DOTYCZY"),"")</f>
        <v/>
      </c>
      <c r="I287" s="268"/>
      <c r="J287" s="268"/>
      <c r="K287" s="269"/>
    </row>
    <row r="288" spans="1:11" ht="15.5" customHeight="1" x14ac:dyDescent="0.35">
      <c r="A288" s="270" t="s">
        <v>648</v>
      </c>
      <c r="B288" s="271"/>
      <c r="C288" s="271"/>
      <c r="D288" s="271"/>
      <c r="E288" s="271"/>
      <c r="F288" s="271"/>
      <c r="G288" s="271"/>
      <c r="H288" s="271"/>
      <c r="I288" s="271"/>
      <c r="J288" s="271"/>
      <c r="K288" s="272"/>
    </row>
    <row r="289" spans="1:11" ht="31" x14ac:dyDescent="0.35">
      <c r="A289" s="141" t="s">
        <v>649</v>
      </c>
      <c r="B289" s="273" t="s">
        <v>650</v>
      </c>
      <c r="C289" s="273"/>
      <c r="D289" s="273"/>
      <c r="E289" s="273"/>
      <c r="F289" s="273"/>
      <c r="G289" s="273"/>
      <c r="H289" s="273"/>
      <c r="I289" s="119" t="s">
        <v>651</v>
      </c>
      <c r="J289" s="119" t="s">
        <v>652</v>
      </c>
      <c r="K289" s="142" t="s">
        <v>658</v>
      </c>
    </row>
    <row r="290" spans="1:11" x14ac:dyDescent="0.35">
      <c r="A290" s="143"/>
      <c r="B290" s="251"/>
      <c r="C290" s="251"/>
      <c r="D290" s="251"/>
      <c r="E290" s="251"/>
      <c r="F290" s="251"/>
      <c r="G290" s="251"/>
      <c r="H290" s="251"/>
      <c r="I290" s="117"/>
      <c r="J290" s="118"/>
      <c r="K290" s="144"/>
    </row>
    <row r="291" spans="1:11" x14ac:dyDescent="0.35">
      <c r="A291" s="143"/>
      <c r="B291" s="251"/>
      <c r="C291" s="251"/>
      <c r="D291" s="251"/>
      <c r="E291" s="251"/>
      <c r="F291" s="251"/>
      <c r="G291" s="251"/>
      <c r="H291" s="251"/>
      <c r="I291" s="117"/>
      <c r="J291" s="118"/>
      <c r="K291" s="144"/>
    </row>
    <row r="292" spans="1:11" x14ac:dyDescent="0.35">
      <c r="A292" s="143"/>
      <c r="B292" s="251"/>
      <c r="C292" s="251"/>
      <c r="D292" s="251"/>
      <c r="E292" s="251"/>
      <c r="F292" s="251"/>
      <c r="G292" s="251"/>
      <c r="H292" s="251"/>
      <c r="I292" s="117"/>
      <c r="J292" s="118"/>
      <c r="K292" s="144"/>
    </row>
    <row r="293" spans="1:11" x14ac:dyDescent="0.35">
      <c r="A293" s="143"/>
      <c r="B293" s="251"/>
      <c r="C293" s="251"/>
      <c r="D293" s="251"/>
      <c r="E293" s="251"/>
      <c r="F293" s="251"/>
      <c r="G293" s="251"/>
      <c r="H293" s="251"/>
      <c r="I293" s="117"/>
      <c r="J293" s="118"/>
      <c r="K293" s="144"/>
    </row>
    <row r="294" spans="1:11" x14ac:dyDescent="0.35">
      <c r="A294" s="143"/>
      <c r="B294" s="251"/>
      <c r="C294" s="251"/>
      <c r="D294" s="251"/>
      <c r="E294" s="251"/>
      <c r="F294" s="251"/>
      <c r="G294" s="251"/>
      <c r="H294" s="251"/>
      <c r="I294" s="117"/>
      <c r="J294" s="118"/>
      <c r="K294" s="144"/>
    </row>
    <row r="295" spans="1:11" x14ac:dyDescent="0.35">
      <c r="A295" s="143"/>
      <c r="B295" s="251"/>
      <c r="C295" s="251"/>
      <c r="D295" s="251"/>
      <c r="E295" s="251"/>
      <c r="F295" s="251"/>
      <c r="G295" s="251"/>
      <c r="H295" s="251"/>
      <c r="I295" s="117"/>
      <c r="J295" s="118"/>
      <c r="K295" s="144"/>
    </row>
    <row r="296" spans="1:11" x14ac:dyDescent="0.35">
      <c r="A296" s="143"/>
      <c r="B296" s="251"/>
      <c r="C296" s="251"/>
      <c r="D296" s="251"/>
      <c r="E296" s="251"/>
      <c r="F296" s="251"/>
      <c r="G296" s="251"/>
      <c r="H296" s="251"/>
      <c r="I296" s="117"/>
      <c r="J296" s="118"/>
      <c r="K296" s="144"/>
    </row>
    <row r="297" spans="1:11" x14ac:dyDescent="0.35">
      <c r="A297" s="143"/>
      <c r="B297" s="251"/>
      <c r="C297" s="251"/>
      <c r="D297" s="251"/>
      <c r="E297" s="251"/>
      <c r="F297" s="251"/>
      <c r="G297" s="251"/>
      <c r="H297" s="251"/>
      <c r="I297" s="117"/>
      <c r="J297" s="118"/>
      <c r="K297" s="144"/>
    </row>
    <row r="298" spans="1:11" ht="15.5" customHeight="1" thickBot="1" x14ac:dyDescent="0.4">
      <c r="A298" s="252" t="s">
        <v>653</v>
      </c>
      <c r="B298" s="253"/>
      <c r="C298" s="253"/>
      <c r="D298" s="253"/>
      <c r="E298" s="253"/>
      <c r="F298" s="253"/>
      <c r="G298" s="253"/>
      <c r="H298" s="253"/>
      <c r="I298" s="253"/>
      <c r="J298" s="253"/>
      <c r="K298" s="254"/>
    </row>
    <row r="299" spans="1:11" ht="16" thickBot="1" x14ac:dyDescent="0.4">
      <c r="A299" s="145"/>
      <c r="B299" s="21"/>
      <c r="C299" s="21"/>
      <c r="D299" s="21"/>
      <c r="E299" s="21"/>
      <c r="F299" s="21"/>
      <c r="G299" s="21"/>
      <c r="H299" s="21"/>
      <c r="I299" s="21"/>
      <c r="J299" s="21"/>
      <c r="K299" s="146"/>
    </row>
    <row r="300" spans="1:11" ht="28" customHeight="1" thickBot="1" x14ac:dyDescent="0.4">
      <c r="A300" s="266" t="s">
        <v>716</v>
      </c>
      <c r="B300" s="267"/>
      <c r="C300" s="267"/>
      <c r="D300" s="267"/>
      <c r="E300" s="267"/>
      <c r="F300" s="267"/>
      <c r="G300" s="43" t="e">
        <f>VLOOKUP(F199,Arkusz4!B$2:O$55,13,0)</f>
        <v>#N/A</v>
      </c>
      <c r="H300" s="268" t="str">
        <f>IFERROR(IF(G300="T","OBJĘTE UMOWĄ","NIE DOTYCZY"),"")</f>
        <v/>
      </c>
      <c r="I300" s="268"/>
      <c r="J300" s="268"/>
      <c r="K300" s="269"/>
    </row>
    <row r="301" spans="1:11" ht="15.5" customHeight="1" x14ac:dyDescent="0.35">
      <c r="A301" s="270" t="s">
        <v>648</v>
      </c>
      <c r="B301" s="271"/>
      <c r="C301" s="271"/>
      <c r="D301" s="271"/>
      <c r="E301" s="271"/>
      <c r="F301" s="271"/>
      <c r="G301" s="271"/>
      <c r="H301" s="271"/>
      <c r="I301" s="271"/>
      <c r="J301" s="271"/>
      <c r="K301" s="272"/>
    </row>
    <row r="302" spans="1:11" ht="31" x14ac:dyDescent="0.35">
      <c r="A302" s="141" t="s">
        <v>649</v>
      </c>
      <c r="B302" s="273" t="s">
        <v>650</v>
      </c>
      <c r="C302" s="273"/>
      <c r="D302" s="273"/>
      <c r="E302" s="273"/>
      <c r="F302" s="273"/>
      <c r="G302" s="273"/>
      <c r="H302" s="273"/>
      <c r="I302" s="119" t="s">
        <v>651</v>
      </c>
      <c r="J302" s="119" t="s">
        <v>652</v>
      </c>
      <c r="K302" s="142" t="s">
        <v>658</v>
      </c>
    </row>
    <row r="303" spans="1:11" x14ac:dyDescent="0.35">
      <c r="A303" s="143"/>
      <c r="B303" s="251"/>
      <c r="C303" s="251"/>
      <c r="D303" s="251"/>
      <c r="E303" s="251"/>
      <c r="F303" s="251"/>
      <c r="G303" s="251"/>
      <c r="H303" s="251"/>
      <c r="I303" s="117"/>
      <c r="J303" s="118"/>
      <c r="K303" s="144"/>
    </row>
    <row r="304" spans="1:11" x14ac:dyDescent="0.35">
      <c r="A304" s="143"/>
      <c r="B304" s="251"/>
      <c r="C304" s="251"/>
      <c r="D304" s="251"/>
      <c r="E304" s="251"/>
      <c r="F304" s="251"/>
      <c r="G304" s="251"/>
      <c r="H304" s="251"/>
      <c r="I304" s="117"/>
      <c r="J304" s="118"/>
      <c r="K304" s="144"/>
    </row>
    <row r="305" spans="1:11" x14ac:dyDescent="0.35">
      <c r="A305" s="143"/>
      <c r="B305" s="251"/>
      <c r="C305" s="251"/>
      <c r="D305" s="251"/>
      <c r="E305" s="251"/>
      <c r="F305" s="251"/>
      <c r="G305" s="251"/>
      <c r="H305" s="251"/>
      <c r="I305" s="117"/>
      <c r="J305" s="118"/>
      <c r="K305" s="144"/>
    </row>
    <row r="306" spans="1:11" x14ac:dyDescent="0.35">
      <c r="A306" s="143"/>
      <c r="B306" s="251"/>
      <c r="C306" s="251"/>
      <c r="D306" s="251"/>
      <c r="E306" s="251"/>
      <c r="F306" s="251"/>
      <c r="G306" s="251"/>
      <c r="H306" s="251"/>
      <c r="I306" s="117"/>
      <c r="J306" s="118"/>
      <c r="K306" s="144"/>
    </row>
    <row r="307" spans="1:11" x14ac:dyDescent="0.35">
      <c r="A307" s="143"/>
      <c r="B307" s="251"/>
      <c r="C307" s="251"/>
      <c r="D307" s="251"/>
      <c r="E307" s="251"/>
      <c r="F307" s="251"/>
      <c r="G307" s="251"/>
      <c r="H307" s="251"/>
      <c r="I307" s="117"/>
      <c r="J307" s="118"/>
      <c r="K307" s="144"/>
    </row>
    <row r="308" spans="1:11" x14ac:dyDescent="0.35">
      <c r="A308" s="143"/>
      <c r="B308" s="251"/>
      <c r="C308" s="251"/>
      <c r="D308" s="251"/>
      <c r="E308" s="251"/>
      <c r="F308" s="251"/>
      <c r="G308" s="251"/>
      <c r="H308" s="251"/>
      <c r="I308" s="117"/>
      <c r="J308" s="118"/>
      <c r="K308" s="144"/>
    </row>
    <row r="309" spans="1:11" x14ac:dyDescent="0.35">
      <c r="A309" s="143"/>
      <c r="B309" s="251"/>
      <c r="C309" s="251"/>
      <c r="D309" s="251"/>
      <c r="E309" s="251"/>
      <c r="F309" s="251"/>
      <c r="G309" s="251"/>
      <c r="H309" s="251"/>
      <c r="I309" s="117"/>
      <c r="J309" s="118"/>
      <c r="K309" s="144"/>
    </row>
    <row r="310" spans="1:11" x14ac:dyDescent="0.35">
      <c r="A310" s="143"/>
      <c r="B310" s="251"/>
      <c r="C310" s="251"/>
      <c r="D310" s="251"/>
      <c r="E310" s="251"/>
      <c r="F310" s="251"/>
      <c r="G310" s="251"/>
      <c r="H310" s="251"/>
      <c r="I310" s="117"/>
      <c r="J310" s="118"/>
      <c r="K310" s="144"/>
    </row>
    <row r="311" spans="1:11" ht="15.5" customHeight="1" thickBot="1" x14ac:dyDescent="0.4">
      <c r="A311" s="252" t="s">
        <v>653</v>
      </c>
      <c r="B311" s="253"/>
      <c r="C311" s="253"/>
      <c r="D311" s="253"/>
      <c r="E311" s="253"/>
      <c r="F311" s="253"/>
      <c r="G311" s="253"/>
      <c r="H311" s="253"/>
      <c r="I311" s="253"/>
      <c r="J311" s="253"/>
      <c r="K311" s="254"/>
    </row>
    <row r="312" spans="1:11" ht="16" thickBot="1" x14ac:dyDescent="0.4">
      <c r="A312" s="145"/>
      <c r="B312" s="21"/>
      <c r="C312" s="21"/>
      <c r="D312" s="21"/>
      <c r="E312" s="21"/>
      <c r="F312" s="21"/>
      <c r="G312" s="21"/>
      <c r="H312" s="21"/>
      <c r="I312" s="21"/>
      <c r="J312" s="21"/>
      <c r="K312" s="146"/>
    </row>
    <row r="313" spans="1:11" ht="31" customHeight="1" thickBot="1" x14ac:dyDescent="0.4">
      <c r="A313" s="266" t="s">
        <v>717</v>
      </c>
      <c r="B313" s="267"/>
      <c r="C313" s="267"/>
      <c r="D313" s="267"/>
      <c r="E313" s="267"/>
      <c r="F313" s="267"/>
      <c r="G313" s="43" t="e">
        <f>VLOOKUP(F199,Arkusz4!B$2:O$55,14,0)</f>
        <v>#N/A</v>
      </c>
      <c r="H313" s="268" t="str">
        <f>IFERROR(IF(G313="T","OBJĘTE UMOWĄ","NIE DOTYCZY"),"")</f>
        <v/>
      </c>
      <c r="I313" s="268"/>
      <c r="J313" s="268"/>
      <c r="K313" s="269"/>
    </row>
    <row r="314" spans="1:11" ht="15.5" customHeight="1" x14ac:dyDescent="0.35">
      <c r="A314" s="270" t="s">
        <v>648</v>
      </c>
      <c r="B314" s="271"/>
      <c r="C314" s="271"/>
      <c r="D314" s="271"/>
      <c r="E314" s="271"/>
      <c r="F314" s="271"/>
      <c r="G314" s="271"/>
      <c r="H314" s="271"/>
      <c r="I314" s="271"/>
      <c r="J314" s="271"/>
      <c r="K314" s="272"/>
    </row>
    <row r="315" spans="1:11" ht="31" x14ac:dyDescent="0.35">
      <c r="A315" s="141" t="s">
        <v>649</v>
      </c>
      <c r="B315" s="273" t="s">
        <v>650</v>
      </c>
      <c r="C315" s="273"/>
      <c r="D315" s="273"/>
      <c r="E315" s="273"/>
      <c r="F315" s="273"/>
      <c r="G315" s="273"/>
      <c r="H315" s="273"/>
      <c r="I315" s="119" t="s">
        <v>651</v>
      </c>
      <c r="J315" s="119" t="s">
        <v>652</v>
      </c>
      <c r="K315" s="142" t="s">
        <v>658</v>
      </c>
    </row>
    <row r="316" spans="1:11" x14ac:dyDescent="0.35">
      <c r="A316" s="143"/>
      <c r="B316" s="251"/>
      <c r="C316" s="251"/>
      <c r="D316" s="251"/>
      <c r="E316" s="251"/>
      <c r="F316" s="251"/>
      <c r="G316" s="251"/>
      <c r="H316" s="251"/>
      <c r="I316" s="117"/>
      <c r="J316" s="118"/>
      <c r="K316" s="144"/>
    </row>
    <row r="317" spans="1:11" x14ac:dyDescent="0.35">
      <c r="A317" s="143"/>
      <c r="B317" s="251"/>
      <c r="C317" s="251"/>
      <c r="D317" s="251"/>
      <c r="E317" s="251"/>
      <c r="F317" s="251"/>
      <c r="G317" s="251"/>
      <c r="H317" s="251"/>
      <c r="I317" s="117"/>
      <c r="J317" s="118"/>
      <c r="K317" s="144"/>
    </row>
    <row r="318" spans="1:11" x14ac:dyDescent="0.35">
      <c r="A318" s="143"/>
      <c r="B318" s="251"/>
      <c r="C318" s="251"/>
      <c r="D318" s="251"/>
      <c r="E318" s="251"/>
      <c r="F318" s="251"/>
      <c r="G318" s="251"/>
      <c r="H318" s="251"/>
      <c r="I318" s="117"/>
      <c r="J318" s="118"/>
      <c r="K318" s="144"/>
    </row>
    <row r="319" spans="1:11" x14ac:dyDescent="0.35">
      <c r="A319" s="143"/>
      <c r="B319" s="251"/>
      <c r="C319" s="251"/>
      <c r="D319" s="251"/>
      <c r="E319" s="251"/>
      <c r="F319" s="251"/>
      <c r="G319" s="251"/>
      <c r="H319" s="251"/>
      <c r="I319" s="117"/>
      <c r="J319" s="118"/>
      <c r="K319" s="144"/>
    </row>
    <row r="320" spans="1:11" x14ac:dyDescent="0.35">
      <c r="A320" s="143"/>
      <c r="B320" s="251"/>
      <c r="C320" s="251"/>
      <c r="D320" s="251"/>
      <c r="E320" s="251"/>
      <c r="F320" s="251"/>
      <c r="G320" s="251"/>
      <c r="H320" s="251"/>
      <c r="I320" s="117"/>
      <c r="J320" s="118"/>
      <c r="K320" s="144"/>
    </row>
    <row r="321" spans="1:11" x14ac:dyDescent="0.35">
      <c r="A321" s="143"/>
      <c r="B321" s="251"/>
      <c r="C321" s="251"/>
      <c r="D321" s="251"/>
      <c r="E321" s="251"/>
      <c r="F321" s="251"/>
      <c r="G321" s="251"/>
      <c r="H321" s="251"/>
      <c r="I321" s="117"/>
      <c r="J321" s="118"/>
      <c r="K321" s="144"/>
    </row>
    <row r="322" spans="1:11" x14ac:dyDescent="0.35">
      <c r="A322" s="143"/>
      <c r="B322" s="251"/>
      <c r="C322" s="251"/>
      <c r="D322" s="251"/>
      <c r="E322" s="251"/>
      <c r="F322" s="251"/>
      <c r="G322" s="251"/>
      <c r="H322" s="251"/>
      <c r="I322" s="117"/>
      <c r="J322" s="118"/>
      <c r="K322" s="144"/>
    </row>
    <row r="323" spans="1:11" x14ac:dyDescent="0.35">
      <c r="A323" s="143"/>
      <c r="B323" s="251"/>
      <c r="C323" s="251"/>
      <c r="D323" s="251"/>
      <c r="E323" s="251"/>
      <c r="F323" s="251"/>
      <c r="G323" s="251"/>
      <c r="H323" s="251"/>
      <c r="I323" s="117"/>
      <c r="J323" s="118"/>
      <c r="K323" s="144"/>
    </row>
    <row r="324" spans="1:11" ht="15.5" customHeight="1" thickBot="1" x14ac:dyDescent="0.4">
      <c r="A324" s="252" t="s">
        <v>653</v>
      </c>
      <c r="B324" s="253"/>
      <c r="C324" s="253"/>
      <c r="D324" s="253"/>
      <c r="E324" s="253"/>
      <c r="F324" s="253"/>
      <c r="G324" s="253"/>
      <c r="H324" s="253"/>
      <c r="I324" s="253"/>
      <c r="J324" s="253"/>
      <c r="K324" s="254"/>
    </row>
    <row r="325" spans="1:11" ht="16" thickBot="1" x14ac:dyDescent="0.4">
      <c r="A325" s="145"/>
      <c r="B325" s="21"/>
      <c r="C325" s="21"/>
      <c r="D325" s="21"/>
      <c r="E325" s="21"/>
      <c r="F325" s="21"/>
      <c r="G325" s="21"/>
      <c r="H325" s="21"/>
      <c r="I325" s="21"/>
      <c r="J325" s="21"/>
      <c r="K325" s="146"/>
    </row>
    <row r="326" spans="1:11" ht="24" customHeight="1" thickBot="1" x14ac:dyDescent="0.4">
      <c r="A326" s="159" t="s">
        <v>635</v>
      </c>
      <c r="B326" s="160"/>
      <c r="C326" s="160"/>
      <c r="D326" s="160"/>
      <c r="E326" s="160"/>
      <c r="F326" s="160"/>
      <c r="G326" s="160"/>
      <c r="H326" s="160"/>
      <c r="I326" s="160"/>
      <c r="J326" s="160"/>
      <c r="K326" s="161"/>
    </row>
    <row r="327" spans="1:11" ht="16" customHeight="1" thickBot="1" x14ac:dyDescent="0.4">
      <c r="A327" s="255" t="s">
        <v>636</v>
      </c>
      <c r="B327" s="256"/>
      <c r="C327" s="256"/>
      <c r="D327" s="256"/>
      <c r="E327" s="256"/>
      <c r="F327" s="260" t="s">
        <v>637</v>
      </c>
      <c r="G327" s="260"/>
      <c r="H327" s="260" t="s">
        <v>638</v>
      </c>
      <c r="I327" s="260"/>
      <c r="J327" s="260"/>
      <c r="K327" s="261"/>
    </row>
    <row r="328" spans="1:11" ht="31" customHeight="1" thickBot="1" x14ac:dyDescent="0.4">
      <c r="A328" s="257"/>
      <c r="B328" s="258"/>
      <c r="C328" s="258"/>
      <c r="D328" s="258"/>
      <c r="E328" s="258"/>
      <c r="F328" s="262" t="s">
        <v>657</v>
      </c>
      <c r="G328" s="263"/>
      <c r="H328" s="264" t="s">
        <v>639</v>
      </c>
      <c r="I328" s="264"/>
      <c r="J328" s="264" t="s">
        <v>640</v>
      </c>
      <c r="K328" s="265"/>
    </row>
    <row r="329" spans="1:11" ht="16" customHeight="1" thickBot="1" x14ac:dyDescent="0.4">
      <c r="A329" s="246" t="str">
        <f>IFERROR(IF(G209=0,"nie dotyczy",A209),"NIE DOTYCZY")</f>
        <v>NIE DOTYCZY</v>
      </c>
      <c r="B329" s="247"/>
      <c r="C329" s="247"/>
      <c r="D329" s="247"/>
      <c r="E329" s="247"/>
      <c r="F329" s="248" t="str">
        <f>IF(A329="nie dotyczy","",SUM(H329:K329))</f>
        <v/>
      </c>
      <c r="G329" s="248"/>
      <c r="H329" s="249"/>
      <c r="I329" s="249"/>
      <c r="J329" s="249"/>
      <c r="K329" s="250"/>
    </row>
    <row r="330" spans="1:11" ht="33" customHeight="1" thickBot="1" x14ac:dyDescent="0.4">
      <c r="A330" s="246" t="str">
        <f>IFERROR(IF(G222=0,"nie dotyczy",A222),"NIE DOTYCZY")</f>
        <v>NIE DOTYCZY</v>
      </c>
      <c r="B330" s="247"/>
      <c r="C330" s="247"/>
      <c r="D330" s="247"/>
      <c r="E330" s="247"/>
      <c r="F330" s="248" t="str">
        <f t="shared" ref="F330:F337" si="4">IF(A330="nie dotyczy","",SUM(H330:K330))</f>
        <v/>
      </c>
      <c r="G330" s="248"/>
      <c r="H330" s="249"/>
      <c r="I330" s="249"/>
      <c r="J330" s="249"/>
      <c r="K330" s="250"/>
    </row>
    <row r="331" spans="1:11" ht="16" customHeight="1" thickBot="1" x14ac:dyDescent="0.4">
      <c r="A331" s="246" t="str">
        <f>IFERROR(IF(G235=0,"nie dotyczy",A235),"NIE DOTYCZY")</f>
        <v>NIE DOTYCZY</v>
      </c>
      <c r="B331" s="247"/>
      <c r="C331" s="247"/>
      <c r="D331" s="247"/>
      <c r="E331" s="247"/>
      <c r="F331" s="248" t="str">
        <f t="shared" si="4"/>
        <v/>
      </c>
      <c r="G331" s="248"/>
      <c r="H331" s="249"/>
      <c r="I331" s="249"/>
      <c r="J331" s="249"/>
      <c r="K331" s="250"/>
    </row>
    <row r="332" spans="1:11" ht="16" customHeight="1" thickBot="1" x14ac:dyDescent="0.4">
      <c r="A332" s="246" t="str">
        <f>IFERROR(IF(G248=0,"nie dotyczy",A248),"NIE DOTYCZY")</f>
        <v>NIE DOTYCZY</v>
      </c>
      <c r="B332" s="247"/>
      <c r="C332" s="247"/>
      <c r="D332" s="247"/>
      <c r="E332" s="247"/>
      <c r="F332" s="248" t="str">
        <f t="shared" si="4"/>
        <v/>
      </c>
      <c r="G332" s="248"/>
      <c r="H332" s="249"/>
      <c r="I332" s="249"/>
      <c r="J332" s="249"/>
      <c r="K332" s="250"/>
    </row>
    <row r="333" spans="1:11" ht="16" customHeight="1" thickBot="1" x14ac:dyDescent="0.4">
      <c r="A333" s="246" t="str">
        <f>IFERROR(IF(G261=0,"nie dotyczy",A261),"NIE DOTYCZY")</f>
        <v>NIE DOTYCZY</v>
      </c>
      <c r="B333" s="247"/>
      <c r="C333" s="247"/>
      <c r="D333" s="247"/>
      <c r="E333" s="247"/>
      <c r="F333" s="248" t="str">
        <f t="shared" si="4"/>
        <v/>
      </c>
      <c r="G333" s="248"/>
      <c r="H333" s="249"/>
      <c r="I333" s="249"/>
      <c r="J333" s="249"/>
      <c r="K333" s="250"/>
    </row>
    <row r="334" spans="1:11" ht="16" customHeight="1" thickBot="1" x14ac:dyDescent="0.4">
      <c r="A334" s="246" t="str">
        <f>IFERROR(IF(G274=0,"nie dotyczy",A274),"NIE DOTYCZY")</f>
        <v>NIE DOTYCZY</v>
      </c>
      <c r="B334" s="247"/>
      <c r="C334" s="247"/>
      <c r="D334" s="247"/>
      <c r="E334" s="247"/>
      <c r="F334" s="248" t="str">
        <f t="shared" si="4"/>
        <v/>
      </c>
      <c r="G334" s="248"/>
      <c r="H334" s="249"/>
      <c r="I334" s="249"/>
      <c r="J334" s="249"/>
      <c r="K334" s="250"/>
    </row>
    <row r="335" spans="1:11" ht="16" customHeight="1" thickBot="1" x14ac:dyDescent="0.4">
      <c r="A335" s="246" t="str">
        <f>IFERROR(IF(G287=0,"nie dotyczy",A287),"NIE DOTYCZY")</f>
        <v>NIE DOTYCZY</v>
      </c>
      <c r="B335" s="247"/>
      <c r="C335" s="247"/>
      <c r="D335" s="247"/>
      <c r="E335" s="247"/>
      <c r="F335" s="248" t="str">
        <f t="shared" si="4"/>
        <v/>
      </c>
      <c r="G335" s="248"/>
      <c r="H335" s="249"/>
      <c r="I335" s="249"/>
      <c r="J335" s="249"/>
      <c r="K335" s="250"/>
    </row>
    <row r="336" spans="1:11" ht="16" customHeight="1" thickBot="1" x14ac:dyDescent="0.4">
      <c r="A336" s="246" t="str">
        <f>IFERROR(IF(G300=0,"nie dotyczy",A300),"NIE DOTYCZY")</f>
        <v>NIE DOTYCZY</v>
      </c>
      <c r="B336" s="247"/>
      <c r="C336" s="247"/>
      <c r="D336" s="247"/>
      <c r="E336" s="247"/>
      <c r="F336" s="248" t="str">
        <f t="shared" si="4"/>
        <v/>
      </c>
      <c r="G336" s="248"/>
      <c r="H336" s="249"/>
      <c r="I336" s="249"/>
      <c r="J336" s="249"/>
      <c r="K336" s="250"/>
    </row>
    <row r="337" spans="1:11" ht="32.5" customHeight="1" thickBot="1" x14ac:dyDescent="0.4">
      <c r="A337" s="246" t="str">
        <f>IFERROR(IF(G313=0,"nie dotyczy",A313),"NIE DOTYCZY")</f>
        <v>NIE DOTYCZY</v>
      </c>
      <c r="B337" s="247"/>
      <c r="C337" s="247"/>
      <c r="D337" s="247"/>
      <c r="E337" s="247"/>
      <c r="F337" s="248" t="str">
        <f t="shared" si="4"/>
        <v/>
      </c>
      <c r="G337" s="248"/>
      <c r="H337" s="249"/>
      <c r="I337" s="249"/>
      <c r="J337" s="249"/>
      <c r="K337" s="250"/>
    </row>
    <row r="338" spans="1:11" ht="16" thickBot="1" x14ac:dyDescent="0.4">
      <c r="A338" s="232" t="s">
        <v>656</v>
      </c>
      <c r="B338" s="233"/>
      <c r="C338" s="233"/>
      <c r="D338" s="233"/>
      <c r="E338" s="233"/>
      <c r="F338" s="234">
        <f>SUM(F329:G337)</f>
        <v>0</v>
      </c>
      <c r="G338" s="235"/>
      <c r="H338" s="234">
        <f t="shared" ref="H338" si="5">SUM(H329:I337)</f>
        <v>0</v>
      </c>
      <c r="I338" s="235"/>
      <c r="J338" s="234">
        <f t="shared" ref="J338" si="6">SUM(J329:K337)</f>
        <v>0</v>
      </c>
      <c r="K338" s="236"/>
    </row>
    <row r="339" spans="1:11" ht="16" thickBot="1" x14ac:dyDescent="0.4">
      <c r="A339" s="147"/>
      <c r="B339" s="45"/>
      <c r="C339" s="45"/>
      <c r="D339" s="45"/>
      <c r="E339" s="45"/>
      <c r="F339" s="46"/>
      <c r="G339" s="46"/>
      <c r="H339" s="46"/>
      <c r="I339" s="46"/>
      <c r="J339" s="46"/>
      <c r="K339" s="148"/>
    </row>
    <row r="340" spans="1:11" ht="25.5" customHeight="1" thickBot="1" x14ac:dyDescent="0.4">
      <c r="A340" s="237" t="s">
        <v>659</v>
      </c>
      <c r="B340" s="238"/>
      <c r="C340" s="238"/>
      <c r="D340" s="238"/>
      <c r="E340" s="238"/>
      <c r="F340" s="238"/>
      <c r="G340" s="238"/>
      <c r="H340" s="238"/>
      <c r="I340" s="238"/>
      <c r="J340" s="238"/>
      <c r="K340" s="239"/>
    </row>
    <row r="341" spans="1:11" ht="16" customHeight="1" thickBot="1" x14ac:dyDescent="0.4">
      <c r="A341" s="240"/>
      <c r="B341" s="241"/>
      <c r="C341" s="242" t="s">
        <v>676</v>
      </c>
      <c r="D341" s="243"/>
      <c r="E341" s="244" t="s">
        <v>641</v>
      </c>
      <c r="F341" s="245"/>
      <c r="G341" s="244" t="s">
        <v>662</v>
      </c>
      <c r="H341" s="245"/>
      <c r="I341" s="244" t="s">
        <v>642</v>
      </c>
      <c r="J341" s="245"/>
      <c r="K341" s="149"/>
    </row>
    <row r="342" spans="1:11" ht="21" customHeight="1" thickBot="1" x14ac:dyDescent="0.4">
      <c r="A342" s="216" t="s">
        <v>660</v>
      </c>
      <c r="B342" s="217"/>
      <c r="C342" s="220" t="s">
        <v>643</v>
      </c>
      <c r="D342" s="221"/>
      <c r="E342" s="230">
        <f>IFERROR(SUM(G342:J342),"NIE DOTYCZY")</f>
        <v>0</v>
      </c>
      <c r="F342" s="231"/>
      <c r="G342" s="230">
        <f>IFERROR(VLOOKUP(F199,Arkusz4!B$2:E$55,3,0),0)</f>
        <v>0</v>
      </c>
      <c r="H342" s="231"/>
      <c r="I342" s="230">
        <f>IFERROR(VLOOKUP(F199,Arkusz4!B$2:G$55,4,0),0)</f>
        <v>0</v>
      </c>
      <c r="J342" s="231"/>
      <c r="K342" s="149"/>
    </row>
    <row r="343" spans="1:11" ht="34" customHeight="1" thickBot="1" x14ac:dyDescent="0.4">
      <c r="A343" s="218"/>
      <c r="B343" s="219"/>
      <c r="C343" s="220" t="s">
        <v>644</v>
      </c>
      <c r="D343" s="221"/>
      <c r="E343" s="226">
        <v>1</v>
      </c>
      <c r="F343" s="227"/>
      <c r="G343" s="228" t="str">
        <f>IFERROR(G342/E342,"")</f>
        <v/>
      </c>
      <c r="H343" s="229"/>
      <c r="I343" s="228" t="str">
        <f>IFERROR(I342/E342,"")</f>
        <v/>
      </c>
      <c r="J343" s="229"/>
      <c r="K343" s="149"/>
    </row>
    <row r="344" spans="1:11" ht="16" customHeight="1" thickBot="1" x14ac:dyDescent="0.4">
      <c r="A344" s="216" t="s">
        <v>661</v>
      </c>
      <c r="B344" s="217"/>
      <c r="C344" s="220" t="s">
        <v>643</v>
      </c>
      <c r="D344" s="221"/>
      <c r="E344" s="222">
        <f>SUM(G344:J344)</f>
        <v>0</v>
      </c>
      <c r="F344" s="223"/>
      <c r="G344" s="224">
        <f>H338</f>
        <v>0</v>
      </c>
      <c r="H344" s="225"/>
      <c r="I344" s="224">
        <f>J338</f>
        <v>0</v>
      </c>
      <c r="J344" s="225"/>
      <c r="K344" s="149"/>
    </row>
    <row r="345" spans="1:11" ht="29.5" customHeight="1" thickBot="1" x14ac:dyDescent="0.4">
      <c r="A345" s="218"/>
      <c r="B345" s="219"/>
      <c r="C345" s="220" t="s">
        <v>644</v>
      </c>
      <c r="D345" s="221"/>
      <c r="E345" s="226">
        <v>1</v>
      </c>
      <c r="F345" s="227"/>
      <c r="G345" s="228" t="str">
        <f>IFERROR(G344/E344,"")</f>
        <v/>
      </c>
      <c r="H345" s="229"/>
      <c r="I345" s="228" t="str">
        <f>IFERROR(I344/E344,"")</f>
        <v/>
      </c>
      <c r="J345" s="229"/>
      <c r="K345" s="149"/>
    </row>
    <row r="346" spans="1:11" ht="16" thickBot="1" x14ac:dyDescent="0.4">
      <c r="A346" s="199"/>
      <c r="B346" s="200"/>
      <c r="C346" s="200"/>
      <c r="D346" s="200"/>
      <c r="E346" s="200"/>
      <c r="F346" s="200"/>
      <c r="G346" s="200"/>
      <c r="H346" s="200"/>
      <c r="I346" s="200"/>
      <c r="J346" s="200"/>
      <c r="K346" s="201"/>
    </row>
    <row r="347" spans="1:11" ht="23.5" customHeight="1" thickBot="1" x14ac:dyDescent="0.4">
      <c r="A347" s="202" t="str">
        <f>IF(G345&lt;=80%,A348,"SPRAWDŹ")</f>
        <v>SPRAWDŹ</v>
      </c>
      <c r="B347" s="203"/>
      <c r="C347" s="203"/>
      <c r="D347" s="44"/>
      <c r="E347" s="44"/>
      <c r="F347" s="44"/>
      <c r="G347" s="44"/>
      <c r="H347" s="44"/>
      <c r="I347" s="44"/>
      <c r="J347" s="44"/>
      <c r="K347" s="150"/>
    </row>
    <row r="348" spans="1:11" ht="24.5" customHeight="1" thickBot="1" x14ac:dyDescent="0.4">
      <c r="A348" s="204" t="str">
        <f>IF(G344&lt;=G342,"WYLICZENIA OK","SPRAWDŹ")</f>
        <v>WYLICZENIA OK</v>
      </c>
      <c r="B348" s="205"/>
      <c r="C348" s="205"/>
      <c r="D348" s="205"/>
      <c r="E348" s="205"/>
      <c r="F348" s="205"/>
      <c r="G348" s="205"/>
      <c r="H348" s="205"/>
      <c r="I348" s="205"/>
      <c r="J348" s="205"/>
      <c r="K348" s="206"/>
    </row>
    <row r="349" spans="1:11" ht="16" customHeight="1" thickBot="1" x14ac:dyDescent="0.4">
      <c r="A349" s="207" t="s">
        <v>645</v>
      </c>
      <c r="B349" s="208"/>
      <c r="C349" s="208"/>
      <c r="D349" s="208"/>
      <c r="E349" s="208"/>
      <c r="F349" s="208"/>
      <c r="G349" s="208"/>
      <c r="H349" s="208"/>
      <c r="I349" s="208"/>
      <c r="J349" s="208"/>
      <c r="K349" s="209"/>
    </row>
    <row r="350" spans="1:11" ht="43" customHeight="1" x14ac:dyDescent="0.35">
      <c r="A350" s="151" t="s">
        <v>634</v>
      </c>
      <c r="B350" s="210" t="s">
        <v>699</v>
      </c>
      <c r="C350" s="211"/>
      <c r="D350" s="212"/>
      <c r="E350" s="213" t="s">
        <v>696</v>
      </c>
      <c r="F350" s="214"/>
      <c r="G350" s="215" t="s">
        <v>646</v>
      </c>
      <c r="H350" s="214"/>
      <c r="I350" s="210" t="s">
        <v>697</v>
      </c>
      <c r="J350" s="212"/>
      <c r="K350" s="152" t="s">
        <v>679</v>
      </c>
    </row>
    <row r="351" spans="1:11" x14ac:dyDescent="0.35">
      <c r="A351" s="153"/>
      <c r="B351" s="192"/>
      <c r="C351" s="193"/>
      <c r="D351" s="194"/>
      <c r="E351" s="192"/>
      <c r="F351" s="194"/>
      <c r="G351" s="195"/>
      <c r="H351" s="196"/>
      <c r="I351" s="197"/>
      <c r="J351" s="198"/>
      <c r="K351" s="154"/>
    </row>
    <row r="352" spans="1:11" x14ac:dyDescent="0.35">
      <c r="A352" s="153"/>
      <c r="B352" s="192"/>
      <c r="C352" s="193"/>
      <c r="D352" s="194"/>
      <c r="E352" s="192"/>
      <c r="F352" s="194"/>
      <c r="G352" s="195"/>
      <c r="H352" s="196"/>
      <c r="I352" s="197"/>
      <c r="J352" s="198"/>
      <c r="K352" s="154"/>
    </row>
    <row r="353" spans="1:11" x14ac:dyDescent="0.35">
      <c r="A353" s="153"/>
      <c r="B353" s="192"/>
      <c r="C353" s="193"/>
      <c r="D353" s="194"/>
      <c r="E353" s="192"/>
      <c r="F353" s="194"/>
      <c r="G353" s="195"/>
      <c r="H353" s="196"/>
      <c r="I353" s="197"/>
      <c r="J353" s="198"/>
      <c r="K353" s="154"/>
    </row>
    <row r="354" spans="1:11" x14ac:dyDescent="0.35">
      <c r="A354" s="153"/>
      <c r="B354" s="192"/>
      <c r="C354" s="193"/>
      <c r="D354" s="194"/>
      <c r="E354" s="192"/>
      <c r="F354" s="194"/>
      <c r="G354" s="195"/>
      <c r="H354" s="196"/>
      <c r="I354" s="197"/>
      <c r="J354" s="198"/>
      <c r="K354" s="154"/>
    </row>
    <row r="355" spans="1:11" x14ac:dyDescent="0.35">
      <c r="A355" s="153"/>
      <c r="B355" s="192"/>
      <c r="C355" s="193"/>
      <c r="D355" s="194"/>
      <c r="E355" s="192"/>
      <c r="F355" s="194"/>
      <c r="G355" s="195"/>
      <c r="H355" s="196"/>
      <c r="I355" s="197"/>
      <c r="J355" s="198"/>
      <c r="K355" s="154"/>
    </row>
    <row r="356" spans="1:11" x14ac:dyDescent="0.35">
      <c r="A356" s="153"/>
      <c r="B356" s="192"/>
      <c r="C356" s="193"/>
      <c r="D356" s="194"/>
      <c r="E356" s="192"/>
      <c r="F356" s="194"/>
      <c r="G356" s="195"/>
      <c r="H356" s="196"/>
      <c r="I356" s="197"/>
      <c r="J356" s="198"/>
      <c r="K356" s="154"/>
    </row>
    <row r="357" spans="1:11" x14ac:dyDescent="0.35">
      <c r="A357" s="153"/>
      <c r="B357" s="192"/>
      <c r="C357" s="193"/>
      <c r="D357" s="194"/>
      <c r="E357" s="192"/>
      <c r="F357" s="194"/>
      <c r="G357" s="195"/>
      <c r="H357" s="196"/>
      <c r="I357" s="197"/>
      <c r="J357" s="198"/>
      <c r="K357" s="154"/>
    </row>
    <row r="358" spans="1:11" x14ac:dyDescent="0.35">
      <c r="A358" s="153"/>
      <c r="B358" s="192"/>
      <c r="C358" s="193"/>
      <c r="D358" s="194"/>
      <c r="E358" s="192"/>
      <c r="F358" s="194"/>
      <c r="G358" s="195"/>
      <c r="H358" s="196"/>
      <c r="I358" s="197"/>
      <c r="J358" s="198"/>
      <c r="K358" s="154"/>
    </row>
    <row r="359" spans="1:11" x14ac:dyDescent="0.35">
      <c r="A359" s="153"/>
      <c r="B359" s="192"/>
      <c r="C359" s="193"/>
      <c r="D359" s="194"/>
      <c r="E359" s="192"/>
      <c r="F359" s="194"/>
      <c r="G359" s="195"/>
      <c r="H359" s="196"/>
      <c r="I359" s="197"/>
      <c r="J359" s="198"/>
      <c r="K359" s="154"/>
    </row>
    <row r="360" spans="1:11" x14ac:dyDescent="0.35">
      <c r="A360" s="153"/>
      <c r="B360" s="192"/>
      <c r="C360" s="193"/>
      <c r="D360" s="194"/>
      <c r="E360" s="192"/>
      <c r="F360" s="194"/>
      <c r="G360" s="195"/>
      <c r="H360" s="196"/>
      <c r="I360" s="197"/>
      <c r="J360" s="198"/>
      <c r="K360" s="154"/>
    </row>
    <row r="361" spans="1:11" ht="15.5" customHeight="1" x14ac:dyDescent="0.35">
      <c r="A361" s="179" t="s">
        <v>653</v>
      </c>
      <c r="B361" s="180"/>
      <c r="C361" s="180"/>
      <c r="D361" s="180"/>
      <c r="E361" s="180"/>
      <c r="F361" s="180"/>
      <c r="G361" s="180"/>
      <c r="H361" s="180"/>
      <c r="I361" s="180"/>
      <c r="J361" s="180"/>
      <c r="K361" s="181"/>
    </row>
    <row r="362" spans="1:11" ht="15.5" customHeight="1" thickBot="1" x14ac:dyDescent="0.4">
      <c r="A362" s="182" t="str">
        <f>IF(I362&gt;=F338,"WYDATKI ROZLICZONE","NALEŻY WYKAZAĆ DOWODY WYDATKOWANIA ŚRODKÓW NA KWOTĘ STANOWIĄCĄ CAŁKOWITY KOSZT ZADANIA")</f>
        <v>WYDATKI ROZLICZONE</v>
      </c>
      <c r="B362" s="183"/>
      <c r="C362" s="183"/>
      <c r="D362" s="183"/>
      <c r="E362" s="183"/>
      <c r="F362" s="183"/>
      <c r="G362" s="184" t="s">
        <v>677</v>
      </c>
      <c r="H362" s="185"/>
      <c r="I362" s="186">
        <f>SUM(I351:J360)</f>
        <v>0</v>
      </c>
      <c r="J362" s="187"/>
      <c r="K362" s="155"/>
    </row>
    <row r="363" spans="1:11" s="27" customFormat="1" ht="26.5" customHeight="1" x14ac:dyDescent="0.35">
      <c r="A363" s="159" t="s">
        <v>647</v>
      </c>
      <c r="B363" s="160"/>
      <c r="C363" s="160"/>
      <c r="D363" s="160"/>
      <c r="E363" s="160"/>
      <c r="F363" s="160"/>
      <c r="G363" s="160"/>
      <c r="H363" s="160"/>
      <c r="I363" s="160"/>
      <c r="J363" s="160"/>
      <c r="K363" s="161"/>
    </row>
    <row r="364" spans="1:11" ht="25.5" customHeight="1" x14ac:dyDescent="0.35">
      <c r="A364" s="162" t="s">
        <v>747</v>
      </c>
      <c r="B364" s="163"/>
      <c r="C364" s="163"/>
      <c r="D364" s="163"/>
      <c r="E364" s="163"/>
      <c r="F364" s="163"/>
      <c r="G364" s="163"/>
      <c r="H364" s="163"/>
      <c r="I364" s="164"/>
      <c r="J364" s="165"/>
      <c r="K364" s="166"/>
    </row>
    <row r="365" spans="1:11" ht="26.5" customHeight="1" x14ac:dyDescent="0.35">
      <c r="A365" s="162" t="s">
        <v>748</v>
      </c>
      <c r="B365" s="163"/>
      <c r="C365" s="163"/>
      <c r="D365" s="163"/>
      <c r="E365" s="163"/>
      <c r="F365" s="163"/>
      <c r="G365" s="163"/>
      <c r="H365" s="163"/>
      <c r="I365" s="188"/>
      <c r="J365" s="188"/>
      <c r="K365" s="189"/>
    </row>
    <row r="366" spans="1:11" ht="25" customHeight="1" thickBot="1" x14ac:dyDescent="0.4">
      <c r="A366" s="190" t="s">
        <v>877</v>
      </c>
      <c r="B366" s="191"/>
      <c r="C366" s="191"/>
      <c r="D366" s="191"/>
      <c r="E366" s="191"/>
      <c r="F366" s="191"/>
      <c r="G366" s="191"/>
      <c r="H366" s="191"/>
      <c r="I366" s="188"/>
      <c r="J366" s="188"/>
      <c r="K366" s="189"/>
    </row>
    <row r="367" spans="1:11" ht="15.5" customHeight="1" x14ac:dyDescent="0.35">
      <c r="A367" s="298" t="s">
        <v>694</v>
      </c>
      <c r="B367" s="299"/>
      <c r="C367" s="299"/>
      <c r="D367" s="299"/>
      <c r="E367" s="299"/>
      <c r="F367" s="299"/>
      <c r="G367" s="299"/>
      <c r="H367" s="299"/>
      <c r="I367" s="299"/>
      <c r="J367" s="299"/>
      <c r="K367" s="300"/>
    </row>
    <row r="368" spans="1:11" ht="44" customHeight="1" x14ac:dyDescent="0.35">
      <c r="A368" s="170"/>
      <c r="B368" s="171"/>
      <c r="C368" s="171"/>
      <c r="D368" s="171"/>
      <c r="E368" s="171"/>
      <c r="F368" s="171"/>
      <c r="G368" s="171"/>
      <c r="H368" s="171"/>
      <c r="I368" s="171"/>
      <c r="J368" s="171"/>
      <c r="K368" s="172"/>
    </row>
    <row r="369" spans="1:11" ht="15.5" customHeight="1" x14ac:dyDescent="0.35">
      <c r="A369" s="173" t="s">
        <v>703</v>
      </c>
      <c r="B369" s="174"/>
      <c r="C369" s="174"/>
      <c r="D369" s="174"/>
      <c r="E369" s="174"/>
      <c r="F369" s="174"/>
      <c r="G369" s="174"/>
      <c r="H369" s="174"/>
      <c r="I369" s="174"/>
      <c r="J369" s="174"/>
      <c r="K369" s="175"/>
    </row>
    <row r="370" spans="1:11" ht="45" customHeight="1" thickBot="1" x14ac:dyDescent="0.4">
      <c r="A370" s="176"/>
      <c r="B370" s="177"/>
      <c r="C370" s="177"/>
      <c r="D370" s="177"/>
      <c r="E370" s="177"/>
      <c r="F370" s="177"/>
      <c r="G370" s="177"/>
      <c r="H370" s="177"/>
      <c r="I370" s="177"/>
      <c r="J370" s="177"/>
      <c r="K370" s="178"/>
    </row>
    <row r="371" spans="1:11" ht="28.5" customHeight="1" thickTop="1" thickBot="1" x14ac:dyDescent="0.4">
      <c r="A371" s="132"/>
      <c r="B371" s="47"/>
      <c r="C371" s="47"/>
      <c r="D371" s="47"/>
      <c r="E371" s="47"/>
      <c r="F371" s="47"/>
      <c r="G371" s="47"/>
      <c r="H371" s="47"/>
      <c r="I371" s="47"/>
      <c r="J371" s="47"/>
      <c r="K371" s="133"/>
    </row>
    <row r="372" spans="1:11" ht="28.5" customHeight="1" thickTop="1" thickBot="1" x14ac:dyDescent="0.4">
      <c r="A372" s="301" t="s">
        <v>718</v>
      </c>
      <c r="B372" s="302"/>
      <c r="C372" s="302"/>
      <c r="D372" s="302"/>
      <c r="E372" s="302"/>
      <c r="F372" s="302"/>
      <c r="G372" s="302"/>
      <c r="H372" s="302"/>
      <c r="I372" s="302"/>
      <c r="J372" s="302"/>
      <c r="K372" s="303"/>
    </row>
    <row r="373" spans="1:11" ht="16" customHeight="1" thickBot="1" x14ac:dyDescent="0.4">
      <c r="A373" s="304" t="s">
        <v>632</v>
      </c>
      <c r="B373" s="305"/>
      <c r="C373" s="305"/>
      <c r="D373" s="305"/>
      <c r="E373" s="306"/>
      <c r="F373" s="307">
        <f>IFERROR(Arkusz5!H4,"NIE DOTYCZY")</f>
        <v>0</v>
      </c>
      <c r="G373" s="308"/>
      <c r="H373" s="308"/>
      <c r="I373" s="308"/>
      <c r="J373" s="308"/>
      <c r="K373" s="309"/>
    </row>
    <row r="374" spans="1:11" ht="46.5" customHeight="1" thickBot="1" x14ac:dyDescent="0.4">
      <c r="A374" s="199" t="s">
        <v>633</v>
      </c>
      <c r="B374" s="200"/>
      <c r="C374" s="200"/>
      <c r="D374" s="200"/>
      <c r="E374" s="310"/>
      <c r="F374" s="311" t="str">
        <f>IFERROR(VLOOKUP(F373,Arkusz4!B$2:C$55,2,0),"NIE DOTYCZY")</f>
        <v>NIE DOTYCZY</v>
      </c>
      <c r="G374" s="312"/>
      <c r="H374" s="312"/>
      <c r="I374" s="312"/>
      <c r="J374" s="312"/>
      <c r="K374" s="313"/>
    </row>
    <row r="375" spans="1:11" ht="27.75" customHeight="1" x14ac:dyDescent="0.35">
      <c r="A375" s="281"/>
      <c r="B375" s="282"/>
      <c r="C375" s="282"/>
      <c r="D375" s="120"/>
      <c r="E375" s="120"/>
      <c r="F375" s="120"/>
      <c r="G375" s="120"/>
      <c r="H375" s="120"/>
      <c r="I375" s="120"/>
      <c r="J375" s="120"/>
      <c r="K375" s="134"/>
    </row>
    <row r="376" spans="1:11" ht="15.5" customHeight="1" x14ac:dyDescent="0.35">
      <c r="A376" s="283" t="s">
        <v>663</v>
      </c>
      <c r="B376" s="284"/>
      <c r="C376" s="284"/>
      <c r="D376" s="284"/>
      <c r="E376" s="284"/>
      <c r="F376" s="284"/>
      <c r="G376" s="284"/>
      <c r="H376" s="284"/>
      <c r="I376" s="285" t="str">
        <f>IFERROR(VLOOKUP(F373,Arkusz4!B$2:D$55,3,0),"")</f>
        <v/>
      </c>
      <c r="J376" s="285"/>
      <c r="K376" s="286"/>
    </row>
    <row r="377" spans="1:11" ht="16" thickBot="1" x14ac:dyDescent="0.4">
      <c r="A377" s="287"/>
      <c r="B377" s="288"/>
      <c r="C377" s="288"/>
      <c r="D377" s="121"/>
      <c r="E377" s="121"/>
      <c r="F377" s="121"/>
      <c r="G377" s="121"/>
      <c r="H377" s="121"/>
      <c r="I377" s="121"/>
      <c r="J377" s="121"/>
      <c r="K377" s="135"/>
    </row>
    <row r="378" spans="1:11" ht="36.5" customHeight="1" thickBot="1" x14ac:dyDescent="0.4">
      <c r="A378" s="136" t="s">
        <v>707</v>
      </c>
      <c r="B378" s="34"/>
      <c r="C378" s="34"/>
      <c r="D378" s="34"/>
      <c r="E378" s="34"/>
      <c r="F378" s="34"/>
      <c r="G378" s="289"/>
      <c r="H378" s="289"/>
      <c r="I378" s="289"/>
      <c r="J378" s="289"/>
      <c r="K378" s="290"/>
    </row>
    <row r="379" spans="1:11" ht="24" customHeight="1" thickBot="1" x14ac:dyDescent="0.4">
      <c r="A379" s="291" t="s">
        <v>706</v>
      </c>
      <c r="B379" s="292"/>
      <c r="C379" s="292"/>
      <c r="D379" s="292"/>
      <c r="E379" s="292"/>
      <c r="F379" s="292"/>
      <c r="G379" s="292"/>
      <c r="H379" s="292"/>
      <c r="I379" s="293"/>
      <c r="J379" s="293"/>
      <c r="K379" s="294"/>
    </row>
    <row r="380" spans="1:11" ht="16" thickBot="1" x14ac:dyDescent="0.4">
      <c r="A380" s="137"/>
      <c r="B380" s="131"/>
      <c r="C380" s="131"/>
      <c r="D380" s="131"/>
      <c r="E380" s="131"/>
      <c r="F380" s="131"/>
      <c r="G380" s="131"/>
      <c r="H380" s="131"/>
      <c r="I380" s="131"/>
      <c r="J380" s="131"/>
      <c r="K380" s="138"/>
    </row>
    <row r="381" spans="1:11" ht="24" customHeight="1" thickBot="1" x14ac:dyDescent="0.4">
      <c r="A381" s="295" t="s">
        <v>708</v>
      </c>
      <c r="B381" s="296"/>
      <c r="C381" s="296"/>
      <c r="D381" s="296"/>
      <c r="E381" s="296"/>
      <c r="F381" s="296"/>
      <c r="G381" s="296"/>
      <c r="H381" s="296"/>
      <c r="I381" s="296"/>
      <c r="J381" s="296"/>
      <c r="K381" s="297"/>
    </row>
    <row r="382" spans="1:11" ht="6" customHeight="1" thickBot="1" x14ac:dyDescent="0.4">
      <c r="A382" s="139"/>
      <c r="B382" s="42"/>
      <c r="C382" s="42"/>
      <c r="D382" s="42"/>
      <c r="E382" s="42"/>
      <c r="F382" s="42"/>
      <c r="G382" s="42"/>
      <c r="H382" s="42"/>
      <c r="I382" s="42"/>
      <c r="J382" s="42"/>
      <c r="K382" s="140"/>
    </row>
    <row r="383" spans="1:11" ht="27" customHeight="1" thickBot="1" x14ac:dyDescent="0.4">
      <c r="A383" s="274" t="s">
        <v>709</v>
      </c>
      <c r="B383" s="275"/>
      <c r="C383" s="275"/>
      <c r="D383" s="275"/>
      <c r="E383" s="275"/>
      <c r="F383" s="275"/>
      <c r="G383" s="43" t="e">
        <f>VLOOKUP(F373,Arkusz4!B$2:O$55,6,0)</f>
        <v>#N/A</v>
      </c>
      <c r="H383" s="268" t="str">
        <f>IFERROR(IF(G383="T","OBJĘTE UMOWĄ","NIE DOTYCZY"),"")</f>
        <v/>
      </c>
      <c r="I383" s="268"/>
      <c r="J383" s="268"/>
      <c r="K383" s="269"/>
    </row>
    <row r="384" spans="1:11" ht="15.5" customHeight="1" x14ac:dyDescent="0.35">
      <c r="A384" s="278" t="s">
        <v>654</v>
      </c>
      <c r="B384" s="279"/>
      <c r="C384" s="279"/>
      <c r="D384" s="279"/>
      <c r="E384" s="279"/>
      <c r="F384" s="279"/>
      <c r="G384" s="279"/>
      <c r="H384" s="279"/>
      <c r="I384" s="279"/>
      <c r="J384" s="279"/>
      <c r="K384" s="280"/>
    </row>
    <row r="385" spans="1:11" ht="31" x14ac:dyDescent="0.35">
      <c r="A385" s="141" t="s">
        <v>649</v>
      </c>
      <c r="B385" s="273" t="s">
        <v>650</v>
      </c>
      <c r="C385" s="273"/>
      <c r="D385" s="273"/>
      <c r="E385" s="273"/>
      <c r="F385" s="273"/>
      <c r="G385" s="273"/>
      <c r="H385" s="273"/>
      <c r="I385" s="119" t="s">
        <v>651</v>
      </c>
      <c r="J385" s="119" t="s">
        <v>652</v>
      </c>
      <c r="K385" s="142" t="s">
        <v>658</v>
      </c>
    </row>
    <row r="386" spans="1:11" x14ac:dyDescent="0.35">
      <c r="A386" s="143"/>
      <c r="B386" s="251"/>
      <c r="C386" s="251"/>
      <c r="D386" s="251"/>
      <c r="E386" s="251"/>
      <c r="F386" s="251"/>
      <c r="G386" s="251"/>
      <c r="H386" s="251"/>
      <c r="I386" s="117"/>
      <c r="J386" s="118"/>
      <c r="K386" s="144"/>
    </row>
    <row r="387" spans="1:11" x14ac:dyDescent="0.35">
      <c r="A387" s="143"/>
      <c r="B387" s="251"/>
      <c r="C387" s="251"/>
      <c r="D387" s="251"/>
      <c r="E387" s="251"/>
      <c r="F387" s="251"/>
      <c r="G387" s="251"/>
      <c r="H387" s="251"/>
      <c r="I387" s="117"/>
      <c r="J387" s="118"/>
      <c r="K387" s="144"/>
    </row>
    <row r="388" spans="1:11" x14ac:dyDescent="0.35">
      <c r="A388" s="143"/>
      <c r="B388" s="251"/>
      <c r="C388" s="251"/>
      <c r="D388" s="251"/>
      <c r="E388" s="251"/>
      <c r="F388" s="251"/>
      <c r="G388" s="251"/>
      <c r="H388" s="251"/>
      <c r="I388" s="117"/>
      <c r="J388" s="118"/>
      <c r="K388" s="144"/>
    </row>
    <row r="389" spans="1:11" x14ac:dyDescent="0.35">
      <c r="A389" s="143"/>
      <c r="B389" s="251"/>
      <c r="C389" s="251"/>
      <c r="D389" s="251"/>
      <c r="E389" s="251"/>
      <c r="F389" s="251"/>
      <c r="G389" s="251"/>
      <c r="H389" s="251"/>
      <c r="I389" s="117"/>
      <c r="J389" s="118"/>
      <c r="K389" s="144"/>
    </row>
    <row r="390" spans="1:11" x14ac:dyDescent="0.35">
      <c r="A390" s="143"/>
      <c r="B390" s="251"/>
      <c r="C390" s="251"/>
      <c r="D390" s="251"/>
      <c r="E390" s="251"/>
      <c r="F390" s="251"/>
      <c r="G390" s="251"/>
      <c r="H390" s="251"/>
      <c r="I390" s="117"/>
      <c r="J390" s="118"/>
      <c r="K390" s="144"/>
    </row>
    <row r="391" spans="1:11" x14ac:dyDescent="0.35">
      <c r="A391" s="143"/>
      <c r="B391" s="251"/>
      <c r="C391" s="251"/>
      <c r="D391" s="251"/>
      <c r="E391" s="251"/>
      <c r="F391" s="251"/>
      <c r="G391" s="251"/>
      <c r="H391" s="251"/>
      <c r="I391" s="117"/>
      <c r="J391" s="118"/>
      <c r="K391" s="144"/>
    </row>
    <row r="392" spans="1:11" x14ac:dyDescent="0.35">
      <c r="A392" s="143"/>
      <c r="B392" s="251"/>
      <c r="C392" s="251"/>
      <c r="D392" s="251"/>
      <c r="E392" s="251"/>
      <c r="F392" s="251"/>
      <c r="G392" s="251"/>
      <c r="H392" s="251"/>
      <c r="I392" s="117"/>
      <c r="J392" s="118"/>
      <c r="K392" s="144"/>
    </row>
    <row r="393" spans="1:11" x14ac:dyDescent="0.35">
      <c r="A393" s="143"/>
      <c r="B393" s="251"/>
      <c r="C393" s="251"/>
      <c r="D393" s="251"/>
      <c r="E393" s="251"/>
      <c r="F393" s="251"/>
      <c r="G393" s="251"/>
      <c r="H393" s="251"/>
      <c r="I393" s="117"/>
      <c r="J393" s="118"/>
      <c r="K393" s="144"/>
    </row>
    <row r="394" spans="1:11" ht="15.5" customHeight="1" thickBot="1" x14ac:dyDescent="0.4">
      <c r="A394" s="252" t="s">
        <v>653</v>
      </c>
      <c r="B394" s="253"/>
      <c r="C394" s="253"/>
      <c r="D394" s="253"/>
      <c r="E394" s="253"/>
      <c r="F394" s="253"/>
      <c r="G394" s="253"/>
      <c r="H394" s="253"/>
      <c r="I394" s="253"/>
      <c r="J394" s="253"/>
      <c r="K394" s="254"/>
    </row>
    <row r="395" spans="1:11" ht="16" thickBot="1" x14ac:dyDescent="0.4">
      <c r="A395" s="145"/>
      <c r="B395" s="21"/>
      <c r="C395" s="21"/>
      <c r="D395" s="21"/>
      <c r="E395" s="21"/>
      <c r="F395" s="21"/>
      <c r="G395" s="21"/>
      <c r="H395" s="21"/>
      <c r="I395" s="21"/>
      <c r="J395" s="21"/>
      <c r="K395" s="146"/>
    </row>
    <row r="396" spans="1:11" ht="31" customHeight="1" thickBot="1" x14ac:dyDescent="0.4">
      <c r="A396" s="274" t="s">
        <v>711</v>
      </c>
      <c r="B396" s="277"/>
      <c r="C396" s="277"/>
      <c r="D396" s="277"/>
      <c r="E396" s="277"/>
      <c r="F396" s="277"/>
      <c r="G396" s="43" t="e">
        <f>VLOOKUP(F373,Arkusz4!B$2:O$55,7,0)</f>
        <v>#N/A</v>
      </c>
      <c r="H396" s="268" t="str">
        <f>IFERROR(IF(G396="T","OBJĘTE UMOWĄ","NIE DOTYCZY"),"")</f>
        <v/>
      </c>
      <c r="I396" s="268"/>
      <c r="J396" s="268"/>
      <c r="K396" s="269"/>
    </row>
    <row r="397" spans="1:11" ht="15.5" customHeight="1" x14ac:dyDescent="0.35">
      <c r="A397" s="278" t="s">
        <v>648</v>
      </c>
      <c r="B397" s="279"/>
      <c r="C397" s="279"/>
      <c r="D397" s="279"/>
      <c r="E397" s="279"/>
      <c r="F397" s="279"/>
      <c r="G397" s="279"/>
      <c r="H397" s="279"/>
      <c r="I397" s="279"/>
      <c r="J397" s="279"/>
      <c r="K397" s="280"/>
    </row>
    <row r="398" spans="1:11" ht="31" x14ac:dyDescent="0.35">
      <c r="A398" s="141" t="s">
        <v>649</v>
      </c>
      <c r="B398" s="273" t="s">
        <v>650</v>
      </c>
      <c r="C398" s="273"/>
      <c r="D398" s="273"/>
      <c r="E398" s="273"/>
      <c r="F398" s="273"/>
      <c r="G398" s="273"/>
      <c r="H398" s="273"/>
      <c r="I398" s="119" t="s">
        <v>651</v>
      </c>
      <c r="J398" s="119" t="s">
        <v>652</v>
      </c>
      <c r="K398" s="142" t="s">
        <v>658</v>
      </c>
    </row>
    <row r="399" spans="1:11" x14ac:dyDescent="0.35">
      <c r="A399" s="143"/>
      <c r="B399" s="251"/>
      <c r="C399" s="251"/>
      <c r="D399" s="251"/>
      <c r="E399" s="251"/>
      <c r="F399" s="251"/>
      <c r="G399" s="251"/>
      <c r="H399" s="251"/>
      <c r="I399" s="117"/>
      <c r="J399" s="118"/>
      <c r="K399" s="144"/>
    </row>
    <row r="400" spans="1:11" x14ac:dyDescent="0.35">
      <c r="A400" s="143"/>
      <c r="B400" s="251"/>
      <c r="C400" s="251"/>
      <c r="D400" s="251"/>
      <c r="E400" s="251"/>
      <c r="F400" s="251"/>
      <c r="G400" s="251"/>
      <c r="H400" s="251"/>
      <c r="I400" s="117"/>
      <c r="J400" s="118"/>
      <c r="K400" s="144"/>
    </row>
    <row r="401" spans="1:11" x14ac:dyDescent="0.35">
      <c r="A401" s="143"/>
      <c r="B401" s="251"/>
      <c r="C401" s="251"/>
      <c r="D401" s="251"/>
      <c r="E401" s="251"/>
      <c r="F401" s="251"/>
      <c r="G401" s="251"/>
      <c r="H401" s="251"/>
      <c r="I401" s="117"/>
      <c r="J401" s="118"/>
      <c r="K401" s="144"/>
    </row>
    <row r="402" spans="1:11" x14ac:dyDescent="0.35">
      <c r="A402" s="143"/>
      <c r="B402" s="251"/>
      <c r="C402" s="251"/>
      <c r="D402" s="251"/>
      <c r="E402" s="251"/>
      <c r="F402" s="251"/>
      <c r="G402" s="251"/>
      <c r="H402" s="251"/>
      <c r="I402" s="117"/>
      <c r="J402" s="118"/>
      <c r="K402" s="144"/>
    </row>
    <row r="403" spans="1:11" x14ac:dyDescent="0.35">
      <c r="A403" s="143"/>
      <c r="B403" s="251"/>
      <c r="C403" s="251"/>
      <c r="D403" s="251"/>
      <c r="E403" s="251"/>
      <c r="F403" s="251"/>
      <c r="G403" s="251"/>
      <c r="H403" s="251"/>
      <c r="I403" s="117"/>
      <c r="J403" s="118"/>
      <c r="K403" s="144"/>
    </row>
    <row r="404" spans="1:11" x14ac:dyDescent="0.35">
      <c r="A404" s="143"/>
      <c r="B404" s="251"/>
      <c r="C404" s="251"/>
      <c r="D404" s="251"/>
      <c r="E404" s="251"/>
      <c r="F404" s="251"/>
      <c r="G404" s="251"/>
      <c r="H404" s="251"/>
      <c r="I404" s="117"/>
      <c r="J404" s="118"/>
      <c r="K404" s="144"/>
    </row>
    <row r="405" spans="1:11" x14ac:dyDescent="0.35">
      <c r="A405" s="143"/>
      <c r="B405" s="251"/>
      <c r="C405" s="251"/>
      <c r="D405" s="251"/>
      <c r="E405" s="251"/>
      <c r="F405" s="251"/>
      <c r="G405" s="251"/>
      <c r="H405" s="251"/>
      <c r="I405" s="117"/>
      <c r="J405" s="118"/>
      <c r="K405" s="144"/>
    </row>
    <row r="406" spans="1:11" x14ac:dyDescent="0.35">
      <c r="A406" s="143"/>
      <c r="B406" s="251"/>
      <c r="C406" s="251"/>
      <c r="D406" s="251"/>
      <c r="E406" s="251"/>
      <c r="F406" s="251"/>
      <c r="G406" s="251"/>
      <c r="H406" s="251"/>
      <c r="I406" s="117"/>
      <c r="J406" s="118"/>
      <c r="K406" s="144"/>
    </row>
    <row r="407" spans="1:11" ht="15.5" customHeight="1" thickBot="1" x14ac:dyDescent="0.4">
      <c r="A407" s="252" t="s">
        <v>653</v>
      </c>
      <c r="B407" s="253"/>
      <c r="C407" s="253"/>
      <c r="D407" s="253"/>
      <c r="E407" s="253"/>
      <c r="F407" s="253"/>
      <c r="G407" s="253"/>
      <c r="H407" s="253"/>
      <c r="I407" s="253"/>
      <c r="J407" s="253"/>
      <c r="K407" s="254"/>
    </row>
    <row r="408" spans="1:11" ht="16" thickBot="1" x14ac:dyDescent="0.4">
      <c r="A408" s="145"/>
      <c r="B408" s="21"/>
      <c r="C408" s="21"/>
      <c r="D408" s="21"/>
      <c r="E408" s="21"/>
      <c r="F408" s="21"/>
      <c r="G408" s="21"/>
      <c r="H408" s="21"/>
      <c r="I408" s="21"/>
      <c r="J408" s="21"/>
      <c r="K408" s="146"/>
    </row>
    <row r="409" spans="1:11" ht="27" customHeight="1" thickBot="1" x14ac:dyDescent="0.4">
      <c r="A409" s="266" t="s">
        <v>710</v>
      </c>
      <c r="B409" s="267"/>
      <c r="C409" s="267"/>
      <c r="D409" s="267"/>
      <c r="E409" s="267"/>
      <c r="F409" s="267"/>
      <c r="G409" s="43" t="e">
        <f>VLOOKUP(F373,Arkusz4!B$2:O$55,8,0)</f>
        <v>#N/A</v>
      </c>
      <c r="H409" s="268" t="str">
        <f>IFERROR(IF(G409="T","OBJĘTE UMOWĄ","NIE DOTYCZY"),"")</f>
        <v/>
      </c>
      <c r="I409" s="268"/>
      <c r="J409" s="268"/>
      <c r="K409" s="269"/>
    </row>
    <row r="410" spans="1:11" ht="15.5" customHeight="1" x14ac:dyDescent="0.35">
      <c r="A410" s="270" t="s">
        <v>648</v>
      </c>
      <c r="B410" s="271"/>
      <c r="C410" s="271"/>
      <c r="D410" s="271"/>
      <c r="E410" s="271"/>
      <c r="F410" s="271"/>
      <c r="G410" s="271"/>
      <c r="H410" s="271"/>
      <c r="I410" s="271"/>
      <c r="J410" s="271"/>
      <c r="K410" s="272"/>
    </row>
    <row r="411" spans="1:11" ht="31" x14ac:dyDescent="0.35">
      <c r="A411" s="141" t="s">
        <v>649</v>
      </c>
      <c r="B411" s="273" t="s">
        <v>650</v>
      </c>
      <c r="C411" s="273"/>
      <c r="D411" s="273"/>
      <c r="E411" s="273"/>
      <c r="F411" s="273"/>
      <c r="G411" s="273"/>
      <c r="H411" s="273"/>
      <c r="I411" s="119" t="s">
        <v>651</v>
      </c>
      <c r="J411" s="119" t="s">
        <v>652</v>
      </c>
      <c r="K411" s="142" t="s">
        <v>658</v>
      </c>
    </row>
    <row r="412" spans="1:11" x14ac:dyDescent="0.35">
      <c r="A412" s="143"/>
      <c r="B412" s="251"/>
      <c r="C412" s="251"/>
      <c r="D412" s="251"/>
      <c r="E412" s="251"/>
      <c r="F412" s="251"/>
      <c r="G412" s="251"/>
      <c r="H412" s="251"/>
      <c r="I412" s="117"/>
      <c r="J412" s="118"/>
      <c r="K412" s="144"/>
    </row>
    <row r="413" spans="1:11" x14ac:dyDescent="0.35">
      <c r="A413" s="143"/>
      <c r="B413" s="251"/>
      <c r="C413" s="251"/>
      <c r="D413" s="251"/>
      <c r="E413" s="251"/>
      <c r="F413" s="251"/>
      <c r="G413" s="251"/>
      <c r="H413" s="251"/>
      <c r="I413" s="117"/>
      <c r="J413" s="118"/>
      <c r="K413" s="144"/>
    </row>
    <row r="414" spans="1:11" x14ac:dyDescent="0.35">
      <c r="A414" s="143"/>
      <c r="B414" s="251"/>
      <c r="C414" s="251"/>
      <c r="D414" s="251"/>
      <c r="E414" s="251"/>
      <c r="F414" s="251"/>
      <c r="G414" s="251"/>
      <c r="H414" s="251"/>
      <c r="I414" s="117"/>
      <c r="J414" s="118"/>
      <c r="K414" s="144"/>
    </row>
    <row r="415" spans="1:11" x14ac:dyDescent="0.35">
      <c r="A415" s="143"/>
      <c r="B415" s="251"/>
      <c r="C415" s="251"/>
      <c r="D415" s="251"/>
      <c r="E415" s="251"/>
      <c r="F415" s="251"/>
      <c r="G415" s="251"/>
      <c r="H415" s="251"/>
      <c r="I415" s="117"/>
      <c r="J415" s="118"/>
      <c r="K415" s="144"/>
    </row>
    <row r="416" spans="1:11" x14ac:dyDescent="0.35">
      <c r="A416" s="143"/>
      <c r="B416" s="251"/>
      <c r="C416" s="251"/>
      <c r="D416" s="251"/>
      <c r="E416" s="251"/>
      <c r="F416" s="251"/>
      <c r="G416" s="251"/>
      <c r="H416" s="251"/>
      <c r="I416" s="117"/>
      <c r="J416" s="118"/>
      <c r="K416" s="144"/>
    </row>
    <row r="417" spans="1:11" x14ac:dyDescent="0.35">
      <c r="A417" s="143"/>
      <c r="B417" s="251"/>
      <c r="C417" s="251"/>
      <c r="D417" s="251"/>
      <c r="E417" s="251"/>
      <c r="F417" s="251"/>
      <c r="G417" s="251"/>
      <c r="H417" s="251"/>
      <c r="I417" s="117"/>
      <c r="J417" s="118"/>
      <c r="K417" s="144"/>
    </row>
    <row r="418" spans="1:11" x14ac:dyDescent="0.35">
      <c r="A418" s="143"/>
      <c r="B418" s="251"/>
      <c r="C418" s="251"/>
      <c r="D418" s="251"/>
      <c r="E418" s="251"/>
      <c r="F418" s="251"/>
      <c r="G418" s="251"/>
      <c r="H418" s="251"/>
      <c r="I418" s="117"/>
      <c r="J418" s="118"/>
      <c r="K418" s="144"/>
    </row>
    <row r="419" spans="1:11" x14ac:dyDescent="0.35">
      <c r="A419" s="143"/>
      <c r="B419" s="251"/>
      <c r="C419" s="251"/>
      <c r="D419" s="251"/>
      <c r="E419" s="251"/>
      <c r="F419" s="251"/>
      <c r="G419" s="251"/>
      <c r="H419" s="251"/>
      <c r="I419" s="117"/>
      <c r="J419" s="118"/>
      <c r="K419" s="144"/>
    </row>
    <row r="420" spans="1:11" ht="15.5" customHeight="1" thickBot="1" x14ac:dyDescent="0.4">
      <c r="A420" s="252" t="s">
        <v>653</v>
      </c>
      <c r="B420" s="253"/>
      <c r="C420" s="253"/>
      <c r="D420" s="253"/>
      <c r="E420" s="253"/>
      <c r="F420" s="253"/>
      <c r="G420" s="253"/>
      <c r="H420" s="253"/>
      <c r="I420" s="253"/>
      <c r="J420" s="253"/>
      <c r="K420" s="254"/>
    </row>
    <row r="421" spans="1:11" ht="16" thickBot="1" x14ac:dyDescent="0.4">
      <c r="A421" s="145"/>
      <c r="B421" s="21"/>
      <c r="C421" s="21"/>
      <c r="D421" s="21"/>
      <c r="E421" s="21"/>
      <c r="F421" s="21"/>
      <c r="G421" s="21"/>
      <c r="H421" s="21"/>
      <c r="I421" s="21"/>
      <c r="J421" s="21"/>
      <c r="K421" s="146"/>
    </row>
    <row r="422" spans="1:11" ht="27" customHeight="1" thickBot="1" x14ac:dyDescent="0.4">
      <c r="A422" s="266" t="s">
        <v>712</v>
      </c>
      <c r="B422" s="267"/>
      <c r="C422" s="267"/>
      <c r="D422" s="267"/>
      <c r="E422" s="267"/>
      <c r="F422" s="267"/>
      <c r="G422" s="43" t="e">
        <f>VLOOKUP(F373,Arkusz4!B$2:O$55,9,0)</f>
        <v>#N/A</v>
      </c>
      <c r="H422" s="268" t="str">
        <f>IFERROR(IF(G422="T","OBJĘTE UMOWĄ","NIE DOTYCZY"),"")</f>
        <v/>
      </c>
      <c r="I422" s="268"/>
      <c r="J422" s="268"/>
      <c r="K422" s="269"/>
    </row>
    <row r="423" spans="1:11" ht="15.5" customHeight="1" x14ac:dyDescent="0.35">
      <c r="A423" s="270" t="s">
        <v>648</v>
      </c>
      <c r="B423" s="271"/>
      <c r="C423" s="271"/>
      <c r="D423" s="271"/>
      <c r="E423" s="271"/>
      <c r="F423" s="271"/>
      <c r="G423" s="271"/>
      <c r="H423" s="271"/>
      <c r="I423" s="271"/>
      <c r="J423" s="271"/>
      <c r="K423" s="272"/>
    </row>
    <row r="424" spans="1:11" ht="31" x14ac:dyDescent="0.35">
      <c r="A424" s="141" t="s">
        <v>649</v>
      </c>
      <c r="B424" s="273" t="s">
        <v>650</v>
      </c>
      <c r="C424" s="273"/>
      <c r="D424" s="273"/>
      <c r="E424" s="273"/>
      <c r="F424" s="273"/>
      <c r="G424" s="273"/>
      <c r="H424" s="273"/>
      <c r="I424" s="119" t="s">
        <v>651</v>
      </c>
      <c r="J424" s="119" t="s">
        <v>652</v>
      </c>
      <c r="K424" s="142" t="s">
        <v>658</v>
      </c>
    </row>
    <row r="425" spans="1:11" x14ac:dyDescent="0.35">
      <c r="A425" s="143"/>
      <c r="B425" s="251"/>
      <c r="C425" s="251"/>
      <c r="D425" s="251"/>
      <c r="E425" s="251"/>
      <c r="F425" s="251"/>
      <c r="G425" s="251"/>
      <c r="H425" s="251"/>
      <c r="I425" s="123"/>
      <c r="J425" s="41"/>
      <c r="K425" s="144"/>
    </row>
    <row r="426" spans="1:11" x14ac:dyDescent="0.35">
      <c r="A426" s="143"/>
      <c r="B426" s="251"/>
      <c r="C426" s="251"/>
      <c r="D426" s="251"/>
      <c r="E426" s="251"/>
      <c r="F426" s="251"/>
      <c r="G426" s="251"/>
      <c r="H426" s="251"/>
      <c r="I426" s="123"/>
      <c r="J426" s="41"/>
      <c r="K426" s="144"/>
    </row>
    <row r="427" spans="1:11" x14ac:dyDescent="0.35">
      <c r="A427" s="143"/>
      <c r="B427" s="251"/>
      <c r="C427" s="251"/>
      <c r="D427" s="251"/>
      <c r="E427" s="251"/>
      <c r="F427" s="251"/>
      <c r="G427" s="251"/>
      <c r="H427" s="251"/>
      <c r="I427" s="123"/>
      <c r="J427" s="41"/>
      <c r="K427" s="144"/>
    </row>
    <row r="428" spans="1:11" x14ac:dyDescent="0.35">
      <c r="A428" s="143"/>
      <c r="B428" s="251"/>
      <c r="C428" s="251"/>
      <c r="D428" s="251"/>
      <c r="E428" s="251"/>
      <c r="F428" s="251"/>
      <c r="G428" s="251"/>
      <c r="H428" s="251"/>
      <c r="I428" s="123"/>
      <c r="J428" s="41"/>
      <c r="K428" s="144"/>
    </row>
    <row r="429" spans="1:11" x14ac:dyDescent="0.35">
      <c r="A429" s="143"/>
      <c r="B429" s="251"/>
      <c r="C429" s="251"/>
      <c r="D429" s="251"/>
      <c r="E429" s="251"/>
      <c r="F429" s="251"/>
      <c r="G429" s="251"/>
      <c r="H429" s="251"/>
      <c r="I429" s="123"/>
      <c r="J429" s="41"/>
      <c r="K429" s="144"/>
    </row>
    <row r="430" spans="1:11" x14ac:dyDescent="0.35">
      <c r="A430" s="143"/>
      <c r="B430" s="251"/>
      <c r="C430" s="251"/>
      <c r="D430" s="251"/>
      <c r="E430" s="251"/>
      <c r="F430" s="251"/>
      <c r="G430" s="251"/>
      <c r="H430" s="251"/>
      <c r="I430" s="123"/>
      <c r="J430" s="41"/>
      <c r="K430" s="144"/>
    </row>
    <row r="431" spans="1:11" x14ac:dyDescent="0.35">
      <c r="A431" s="143"/>
      <c r="B431" s="251"/>
      <c r="C431" s="251"/>
      <c r="D431" s="251"/>
      <c r="E431" s="251"/>
      <c r="F431" s="251"/>
      <c r="G431" s="251"/>
      <c r="H431" s="251"/>
      <c r="I431" s="123"/>
      <c r="J431" s="41"/>
      <c r="K431" s="144"/>
    </row>
    <row r="432" spans="1:11" x14ac:dyDescent="0.35">
      <c r="A432" s="143"/>
      <c r="B432" s="251"/>
      <c r="C432" s="251"/>
      <c r="D432" s="251"/>
      <c r="E432" s="251"/>
      <c r="F432" s="251"/>
      <c r="G432" s="251"/>
      <c r="H432" s="251"/>
      <c r="I432" s="123"/>
      <c r="J432" s="41"/>
      <c r="K432" s="144"/>
    </row>
    <row r="433" spans="1:11" ht="15.5" customHeight="1" thickBot="1" x14ac:dyDescent="0.4">
      <c r="A433" s="252" t="s">
        <v>653</v>
      </c>
      <c r="B433" s="253"/>
      <c r="C433" s="253"/>
      <c r="D433" s="253"/>
      <c r="E433" s="253"/>
      <c r="F433" s="253"/>
      <c r="G433" s="253"/>
      <c r="H433" s="253"/>
      <c r="I433" s="253"/>
      <c r="J433" s="253"/>
      <c r="K433" s="254"/>
    </row>
    <row r="434" spans="1:11" ht="16" thickBot="1" x14ac:dyDescent="0.4">
      <c r="A434" s="145"/>
      <c r="B434" s="21"/>
      <c r="C434" s="21"/>
      <c r="D434" s="21"/>
      <c r="E434" s="21"/>
      <c r="F434" s="21"/>
      <c r="G434" s="21"/>
      <c r="H434" s="21"/>
      <c r="I434" s="21"/>
      <c r="J434" s="21"/>
      <c r="K434" s="146"/>
    </row>
    <row r="435" spans="1:11" ht="25.5" customHeight="1" thickBot="1" x14ac:dyDescent="0.4">
      <c r="A435" s="266" t="s">
        <v>713</v>
      </c>
      <c r="B435" s="267"/>
      <c r="C435" s="267"/>
      <c r="D435" s="267"/>
      <c r="E435" s="267"/>
      <c r="F435" s="267"/>
      <c r="G435" s="43" t="e">
        <f>VLOOKUP(F373,Arkusz4!B$2:O$55,10,0)</f>
        <v>#N/A</v>
      </c>
      <c r="H435" s="268" t="str">
        <f>IFERROR(IF(G435="T","OBJĘTE UMOWĄ","NIE DOTYCZY"),"")</f>
        <v/>
      </c>
      <c r="I435" s="268"/>
      <c r="J435" s="268"/>
      <c r="K435" s="269"/>
    </row>
    <row r="436" spans="1:11" ht="15.5" customHeight="1" x14ac:dyDescent="0.35">
      <c r="A436" s="270" t="s">
        <v>648</v>
      </c>
      <c r="B436" s="271"/>
      <c r="C436" s="271"/>
      <c r="D436" s="271"/>
      <c r="E436" s="271"/>
      <c r="F436" s="271"/>
      <c r="G436" s="271"/>
      <c r="H436" s="271"/>
      <c r="I436" s="271"/>
      <c r="J436" s="271"/>
      <c r="K436" s="272"/>
    </row>
    <row r="437" spans="1:11" ht="31" x14ac:dyDescent="0.35">
      <c r="A437" s="141" t="s">
        <v>649</v>
      </c>
      <c r="B437" s="273" t="s">
        <v>650</v>
      </c>
      <c r="C437" s="273"/>
      <c r="D437" s="273"/>
      <c r="E437" s="273"/>
      <c r="F437" s="273"/>
      <c r="G437" s="273"/>
      <c r="H437" s="273"/>
      <c r="I437" s="119" t="s">
        <v>651</v>
      </c>
      <c r="J437" s="119" t="s">
        <v>652</v>
      </c>
      <c r="K437" s="142" t="s">
        <v>658</v>
      </c>
    </row>
    <row r="438" spans="1:11" x14ac:dyDescent="0.35">
      <c r="A438" s="143"/>
      <c r="B438" s="251"/>
      <c r="C438" s="251"/>
      <c r="D438" s="251"/>
      <c r="E438" s="251"/>
      <c r="F438" s="251"/>
      <c r="G438" s="251"/>
      <c r="H438" s="251"/>
      <c r="I438" s="117"/>
      <c r="J438" s="118"/>
      <c r="K438" s="144"/>
    </row>
    <row r="439" spans="1:11" x14ac:dyDescent="0.35">
      <c r="A439" s="143"/>
      <c r="B439" s="251"/>
      <c r="C439" s="251"/>
      <c r="D439" s="251"/>
      <c r="E439" s="251"/>
      <c r="F439" s="251"/>
      <c r="G439" s="251"/>
      <c r="H439" s="251"/>
      <c r="I439" s="117"/>
      <c r="J439" s="118"/>
      <c r="K439" s="144"/>
    </row>
    <row r="440" spans="1:11" x14ac:dyDescent="0.35">
      <c r="A440" s="143"/>
      <c r="B440" s="251"/>
      <c r="C440" s="251"/>
      <c r="D440" s="251"/>
      <c r="E440" s="251"/>
      <c r="F440" s="251"/>
      <c r="G440" s="251"/>
      <c r="H440" s="251"/>
      <c r="I440" s="117"/>
      <c r="J440" s="118"/>
      <c r="K440" s="144"/>
    </row>
    <row r="441" spans="1:11" x14ac:dyDescent="0.35">
      <c r="A441" s="143"/>
      <c r="B441" s="251"/>
      <c r="C441" s="251"/>
      <c r="D441" s="251"/>
      <c r="E441" s="251"/>
      <c r="F441" s="251"/>
      <c r="G441" s="251"/>
      <c r="H441" s="251"/>
      <c r="I441" s="117"/>
      <c r="J441" s="118"/>
      <c r="K441" s="144"/>
    </row>
    <row r="442" spans="1:11" x14ac:dyDescent="0.35">
      <c r="A442" s="143"/>
      <c r="B442" s="251"/>
      <c r="C442" s="251"/>
      <c r="D442" s="251"/>
      <c r="E442" s="251"/>
      <c r="F442" s="251"/>
      <c r="G442" s="251"/>
      <c r="H442" s="251"/>
      <c r="I442" s="117"/>
      <c r="J442" s="118"/>
      <c r="K442" s="144"/>
    </row>
    <row r="443" spans="1:11" x14ac:dyDescent="0.35">
      <c r="A443" s="143"/>
      <c r="B443" s="251"/>
      <c r="C443" s="251"/>
      <c r="D443" s="251"/>
      <c r="E443" s="251"/>
      <c r="F443" s="251"/>
      <c r="G443" s="251"/>
      <c r="H443" s="251"/>
      <c r="I443" s="117"/>
      <c r="J443" s="118"/>
      <c r="K443" s="144"/>
    </row>
    <row r="444" spans="1:11" x14ac:dyDescent="0.35">
      <c r="A444" s="143"/>
      <c r="B444" s="251"/>
      <c r="C444" s="251"/>
      <c r="D444" s="251"/>
      <c r="E444" s="251"/>
      <c r="F444" s="251"/>
      <c r="G444" s="251"/>
      <c r="H444" s="251"/>
      <c r="I444" s="117"/>
      <c r="J444" s="118"/>
      <c r="K444" s="144"/>
    </row>
    <row r="445" spans="1:11" x14ac:dyDescent="0.35">
      <c r="A445" s="143"/>
      <c r="B445" s="251"/>
      <c r="C445" s="251"/>
      <c r="D445" s="251"/>
      <c r="E445" s="251"/>
      <c r="F445" s="251"/>
      <c r="G445" s="251"/>
      <c r="H445" s="251"/>
      <c r="I445" s="117"/>
      <c r="J445" s="118"/>
      <c r="K445" s="144"/>
    </row>
    <row r="446" spans="1:11" ht="15.5" customHeight="1" thickBot="1" x14ac:dyDescent="0.4">
      <c r="A446" s="252" t="s">
        <v>653</v>
      </c>
      <c r="B446" s="253"/>
      <c r="C446" s="253"/>
      <c r="D446" s="253"/>
      <c r="E446" s="253"/>
      <c r="F446" s="253"/>
      <c r="G446" s="253"/>
      <c r="H446" s="253"/>
      <c r="I446" s="253"/>
      <c r="J446" s="253"/>
      <c r="K446" s="254"/>
    </row>
    <row r="447" spans="1:11" ht="16" thickBot="1" x14ac:dyDescent="0.4">
      <c r="A447" s="145"/>
      <c r="B447" s="21"/>
      <c r="C447" s="21"/>
      <c r="D447" s="21"/>
      <c r="E447" s="21"/>
      <c r="F447" s="21"/>
      <c r="G447" s="21"/>
      <c r="H447" s="21"/>
      <c r="I447" s="21"/>
      <c r="J447" s="21"/>
      <c r="K447" s="146"/>
    </row>
    <row r="448" spans="1:11" ht="31.5" customHeight="1" thickBot="1" x14ac:dyDescent="0.4">
      <c r="A448" s="266" t="s">
        <v>714</v>
      </c>
      <c r="B448" s="267"/>
      <c r="C448" s="267"/>
      <c r="D448" s="267"/>
      <c r="E448" s="267"/>
      <c r="F448" s="267"/>
      <c r="G448" s="43" t="e">
        <f>VLOOKUP(F373,Arkusz4!B$2:O$55,11,0)</f>
        <v>#N/A</v>
      </c>
      <c r="H448" s="268" t="str">
        <f>IFERROR(IF(G448="T","OBJĘTE UMOWĄ","NIE DOTYCZY"),"")</f>
        <v/>
      </c>
      <c r="I448" s="268"/>
      <c r="J448" s="268"/>
      <c r="K448" s="269"/>
    </row>
    <row r="449" spans="1:11" ht="15.5" customHeight="1" x14ac:dyDescent="0.35">
      <c r="A449" s="270" t="s">
        <v>648</v>
      </c>
      <c r="B449" s="271"/>
      <c r="C449" s="271"/>
      <c r="D449" s="271"/>
      <c r="E449" s="271"/>
      <c r="F449" s="271"/>
      <c r="G449" s="271"/>
      <c r="H449" s="271"/>
      <c r="I449" s="271"/>
      <c r="J449" s="271"/>
      <c r="K449" s="272"/>
    </row>
    <row r="450" spans="1:11" ht="31" x14ac:dyDescent="0.35">
      <c r="A450" s="141" t="s">
        <v>649</v>
      </c>
      <c r="B450" s="273" t="s">
        <v>650</v>
      </c>
      <c r="C450" s="273"/>
      <c r="D450" s="273"/>
      <c r="E450" s="273"/>
      <c r="F450" s="273"/>
      <c r="G450" s="273"/>
      <c r="H450" s="273"/>
      <c r="I450" s="119" t="s">
        <v>651</v>
      </c>
      <c r="J450" s="119" t="s">
        <v>652</v>
      </c>
      <c r="K450" s="142" t="s">
        <v>658</v>
      </c>
    </row>
    <row r="451" spans="1:11" x14ac:dyDescent="0.35">
      <c r="A451" s="143"/>
      <c r="B451" s="251"/>
      <c r="C451" s="251"/>
      <c r="D451" s="251"/>
      <c r="E451" s="251"/>
      <c r="F451" s="251"/>
      <c r="G451" s="251"/>
      <c r="H451" s="251"/>
      <c r="I451" s="117"/>
      <c r="J451" s="118"/>
      <c r="K451" s="144"/>
    </row>
    <row r="452" spans="1:11" x14ac:dyDescent="0.35">
      <c r="A452" s="143"/>
      <c r="B452" s="251"/>
      <c r="C452" s="251"/>
      <c r="D452" s="251"/>
      <c r="E452" s="251"/>
      <c r="F452" s="251"/>
      <c r="G452" s="251"/>
      <c r="H452" s="251"/>
      <c r="I452" s="117"/>
      <c r="J452" s="118"/>
      <c r="K452" s="144"/>
    </row>
    <row r="453" spans="1:11" x14ac:dyDescent="0.35">
      <c r="A453" s="143"/>
      <c r="B453" s="251"/>
      <c r="C453" s="251"/>
      <c r="D453" s="251"/>
      <c r="E453" s="251"/>
      <c r="F453" s="251"/>
      <c r="G453" s="251"/>
      <c r="H453" s="251"/>
      <c r="I453" s="117"/>
      <c r="J453" s="118"/>
      <c r="K453" s="144"/>
    </row>
    <row r="454" spans="1:11" x14ac:dyDescent="0.35">
      <c r="A454" s="143"/>
      <c r="B454" s="251"/>
      <c r="C454" s="251"/>
      <c r="D454" s="251"/>
      <c r="E454" s="251"/>
      <c r="F454" s="251"/>
      <c r="G454" s="251"/>
      <c r="H454" s="251"/>
      <c r="I454" s="117"/>
      <c r="J454" s="118"/>
      <c r="K454" s="144"/>
    </row>
    <row r="455" spans="1:11" x14ac:dyDescent="0.35">
      <c r="A455" s="143"/>
      <c r="B455" s="251"/>
      <c r="C455" s="251"/>
      <c r="D455" s="251"/>
      <c r="E455" s="251"/>
      <c r="F455" s="251"/>
      <c r="G455" s="251"/>
      <c r="H455" s="251"/>
      <c r="I455" s="117"/>
      <c r="J455" s="118"/>
      <c r="K455" s="144"/>
    </row>
    <row r="456" spans="1:11" x14ac:dyDescent="0.35">
      <c r="A456" s="143"/>
      <c r="B456" s="251"/>
      <c r="C456" s="251"/>
      <c r="D456" s="251"/>
      <c r="E456" s="251"/>
      <c r="F456" s="251"/>
      <c r="G456" s="251"/>
      <c r="H456" s="251"/>
      <c r="I456" s="117"/>
      <c r="J456" s="118"/>
      <c r="K456" s="144"/>
    </row>
    <row r="457" spans="1:11" x14ac:dyDescent="0.35">
      <c r="A457" s="143"/>
      <c r="B457" s="251"/>
      <c r="C457" s="251"/>
      <c r="D457" s="251"/>
      <c r="E457" s="251"/>
      <c r="F457" s="251"/>
      <c r="G457" s="251"/>
      <c r="H457" s="251"/>
      <c r="I457" s="117"/>
      <c r="J457" s="118"/>
      <c r="K457" s="144"/>
    </row>
    <row r="458" spans="1:11" x14ac:dyDescent="0.35">
      <c r="A458" s="143"/>
      <c r="B458" s="251"/>
      <c r="C458" s="251"/>
      <c r="D458" s="251"/>
      <c r="E458" s="251"/>
      <c r="F458" s="251"/>
      <c r="G458" s="251"/>
      <c r="H458" s="251"/>
      <c r="I458" s="117"/>
      <c r="J458" s="118"/>
      <c r="K458" s="144"/>
    </row>
    <row r="459" spans="1:11" ht="15.5" customHeight="1" thickBot="1" x14ac:dyDescent="0.4">
      <c r="A459" s="252" t="s">
        <v>653</v>
      </c>
      <c r="B459" s="253"/>
      <c r="C459" s="253"/>
      <c r="D459" s="253"/>
      <c r="E459" s="253"/>
      <c r="F459" s="253"/>
      <c r="G459" s="253"/>
      <c r="H459" s="253"/>
      <c r="I459" s="253"/>
      <c r="J459" s="253"/>
      <c r="K459" s="254"/>
    </row>
    <row r="460" spans="1:11" ht="16" thickBot="1" x14ac:dyDescent="0.4">
      <c r="A460" s="145"/>
      <c r="B460" s="21"/>
      <c r="C460" s="21"/>
      <c r="D460" s="21"/>
      <c r="E460" s="21"/>
      <c r="F460" s="21"/>
      <c r="G460" s="21"/>
      <c r="H460" s="21"/>
      <c r="I460" s="21"/>
      <c r="J460" s="21"/>
      <c r="K460" s="146"/>
    </row>
    <row r="461" spans="1:11" ht="26.5" customHeight="1" thickBot="1" x14ac:dyDescent="0.4">
      <c r="A461" s="274" t="s">
        <v>715</v>
      </c>
      <c r="B461" s="275"/>
      <c r="C461" s="275"/>
      <c r="D461" s="275"/>
      <c r="E461" s="275"/>
      <c r="F461" s="275"/>
      <c r="G461" s="43" t="e">
        <f>VLOOKUP(F373,Arkusz4!B$2:O$55,12,0)</f>
        <v>#N/A</v>
      </c>
      <c r="H461" s="268" t="str">
        <f>IFERROR(IF(G461="T","OBJĘTE UMOWĄ","NIE DOTYCZY"),"")</f>
        <v/>
      </c>
      <c r="I461" s="268"/>
      <c r="J461" s="268"/>
      <c r="K461" s="269"/>
    </row>
    <row r="462" spans="1:11" ht="15.5" customHeight="1" x14ac:dyDescent="0.35">
      <c r="A462" s="270" t="s">
        <v>648</v>
      </c>
      <c r="B462" s="271"/>
      <c r="C462" s="271"/>
      <c r="D462" s="271"/>
      <c r="E462" s="271"/>
      <c r="F462" s="271"/>
      <c r="G462" s="271"/>
      <c r="H462" s="271"/>
      <c r="I462" s="271"/>
      <c r="J462" s="271"/>
      <c r="K462" s="272"/>
    </row>
    <row r="463" spans="1:11" ht="31" x14ac:dyDescent="0.35">
      <c r="A463" s="141" t="s">
        <v>649</v>
      </c>
      <c r="B463" s="273" t="s">
        <v>650</v>
      </c>
      <c r="C463" s="273"/>
      <c r="D463" s="273"/>
      <c r="E463" s="273"/>
      <c r="F463" s="273"/>
      <c r="G463" s="273"/>
      <c r="H463" s="273"/>
      <c r="I463" s="119" t="s">
        <v>651</v>
      </c>
      <c r="J463" s="119" t="s">
        <v>652</v>
      </c>
      <c r="K463" s="142" t="s">
        <v>658</v>
      </c>
    </row>
    <row r="464" spans="1:11" x14ac:dyDescent="0.35">
      <c r="A464" s="143"/>
      <c r="B464" s="251"/>
      <c r="C464" s="251"/>
      <c r="D464" s="251"/>
      <c r="E464" s="251"/>
      <c r="F464" s="251"/>
      <c r="G464" s="251"/>
      <c r="H464" s="251"/>
      <c r="I464" s="117"/>
      <c r="J464" s="118"/>
      <c r="K464" s="144"/>
    </row>
    <row r="465" spans="1:11" x14ac:dyDescent="0.35">
      <c r="A465" s="143"/>
      <c r="B465" s="251"/>
      <c r="C465" s="251"/>
      <c r="D465" s="251"/>
      <c r="E465" s="251"/>
      <c r="F465" s="251"/>
      <c r="G465" s="251"/>
      <c r="H465" s="251"/>
      <c r="I465" s="117"/>
      <c r="J465" s="118"/>
      <c r="K465" s="144"/>
    </row>
    <row r="466" spans="1:11" x14ac:dyDescent="0.35">
      <c r="A466" s="143"/>
      <c r="B466" s="251"/>
      <c r="C466" s="251"/>
      <c r="D466" s="251"/>
      <c r="E466" s="251"/>
      <c r="F466" s="251"/>
      <c r="G466" s="251"/>
      <c r="H466" s="251"/>
      <c r="I466" s="117"/>
      <c r="J466" s="118"/>
      <c r="K466" s="144"/>
    </row>
    <row r="467" spans="1:11" x14ac:dyDescent="0.35">
      <c r="A467" s="143"/>
      <c r="B467" s="251"/>
      <c r="C467" s="251"/>
      <c r="D467" s="251"/>
      <c r="E467" s="251"/>
      <c r="F467" s="251"/>
      <c r="G467" s="251"/>
      <c r="H467" s="251"/>
      <c r="I467" s="117"/>
      <c r="J467" s="118"/>
      <c r="K467" s="144"/>
    </row>
    <row r="468" spans="1:11" x14ac:dyDescent="0.35">
      <c r="A468" s="143"/>
      <c r="B468" s="251"/>
      <c r="C468" s="251"/>
      <c r="D468" s="251"/>
      <c r="E468" s="251"/>
      <c r="F468" s="251"/>
      <c r="G468" s="251"/>
      <c r="H468" s="251"/>
      <c r="I468" s="117"/>
      <c r="J468" s="118"/>
      <c r="K468" s="144"/>
    </row>
    <row r="469" spans="1:11" x14ac:dyDescent="0.35">
      <c r="A469" s="143"/>
      <c r="B469" s="251"/>
      <c r="C469" s="251"/>
      <c r="D469" s="251"/>
      <c r="E469" s="251"/>
      <c r="F469" s="251"/>
      <c r="G469" s="251"/>
      <c r="H469" s="251"/>
      <c r="I469" s="117"/>
      <c r="J469" s="118"/>
      <c r="K469" s="144"/>
    </row>
    <row r="470" spans="1:11" x14ac:dyDescent="0.35">
      <c r="A470" s="143"/>
      <c r="B470" s="251"/>
      <c r="C470" s="251"/>
      <c r="D470" s="251"/>
      <c r="E470" s="251"/>
      <c r="F470" s="251"/>
      <c r="G470" s="251"/>
      <c r="H470" s="251"/>
      <c r="I470" s="117"/>
      <c r="J470" s="118"/>
      <c r="K470" s="144"/>
    </row>
    <row r="471" spans="1:11" x14ac:dyDescent="0.35">
      <c r="A471" s="143"/>
      <c r="B471" s="251"/>
      <c r="C471" s="251"/>
      <c r="D471" s="251"/>
      <c r="E471" s="251"/>
      <c r="F471" s="251"/>
      <c r="G471" s="251"/>
      <c r="H471" s="251"/>
      <c r="I471" s="117"/>
      <c r="J471" s="118"/>
      <c r="K471" s="144"/>
    </row>
    <row r="472" spans="1:11" ht="15.5" customHeight="1" thickBot="1" x14ac:dyDescent="0.4">
      <c r="A472" s="252" t="s">
        <v>653</v>
      </c>
      <c r="B472" s="253"/>
      <c r="C472" s="253"/>
      <c r="D472" s="253"/>
      <c r="E472" s="253"/>
      <c r="F472" s="253"/>
      <c r="G472" s="253"/>
      <c r="H472" s="253"/>
      <c r="I472" s="253"/>
      <c r="J472" s="253"/>
      <c r="K472" s="254"/>
    </row>
    <row r="473" spans="1:11" ht="16" thickBot="1" x14ac:dyDescent="0.4">
      <c r="A473" s="145"/>
      <c r="B473" s="21"/>
      <c r="C473" s="21"/>
      <c r="D473" s="21"/>
      <c r="E473" s="21"/>
      <c r="F473" s="21"/>
      <c r="G473" s="21"/>
      <c r="H473" s="21"/>
      <c r="I473" s="21"/>
      <c r="J473" s="21"/>
      <c r="K473" s="146"/>
    </row>
    <row r="474" spans="1:11" ht="28.5" customHeight="1" thickBot="1" x14ac:dyDescent="0.4">
      <c r="A474" s="266" t="s">
        <v>716</v>
      </c>
      <c r="B474" s="267"/>
      <c r="C474" s="267"/>
      <c r="D474" s="267"/>
      <c r="E474" s="267"/>
      <c r="F474" s="267"/>
      <c r="G474" s="43" t="e">
        <f>VLOOKUP(F373,Arkusz4!B$2:O$55,13,0)</f>
        <v>#N/A</v>
      </c>
      <c r="H474" s="268" t="str">
        <f>IFERROR(IF(G474="T","OBJĘTE UMOWĄ","NIE DOTYCZY"),"")</f>
        <v/>
      </c>
      <c r="I474" s="268"/>
      <c r="J474" s="268"/>
      <c r="K474" s="269"/>
    </row>
    <row r="475" spans="1:11" ht="15.5" customHeight="1" x14ac:dyDescent="0.35">
      <c r="A475" s="270" t="s">
        <v>648</v>
      </c>
      <c r="B475" s="271"/>
      <c r="C475" s="271"/>
      <c r="D475" s="271"/>
      <c r="E475" s="271"/>
      <c r="F475" s="271"/>
      <c r="G475" s="271"/>
      <c r="H475" s="271"/>
      <c r="I475" s="271"/>
      <c r="J475" s="271"/>
      <c r="K475" s="272"/>
    </row>
    <row r="476" spans="1:11" ht="31" x14ac:dyDescent="0.35">
      <c r="A476" s="141" t="s">
        <v>649</v>
      </c>
      <c r="B476" s="273" t="s">
        <v>650</v>
      </c>
      <c r="C476" s="273"/>
      <c r="D476" s="273"/>
      <c r="E476" s="273"/>
      <c r="F476" s="273"/>
      <c r="G476" s="273"/>
      <c r="H476" s="273"/>
      <c r="I476" s="119" t="s">
        <v>651</v>
      </c>
      <c r="J476" s="119" t="s">
        <v>652</v>
      </c>
      <c r="K476" s="142" t="s">
        <v>658</v>
      </c>
    </row>
    <row r="477" spans="1:11" x14ac:dyDescent="0.35">
      <c r="A477" s="143"/>
      <c r="B477" s="251"/>
      <c r="C477" s="251"/>
      <c r="D477" s="251"/>
      <c r="E477" s="251"/>
      <c r="F477" s="251"/>
      <c r="G477" s="251"/>
      <c r="H477" s="251"/>
      <c r="I477" s="117"/>
      <c r="J477" s="118"/>
      <c r="K477" s="144"/>
    </row>
    <row r="478" spans="1:11" x14ac:dyDescent="0.35">
      <c r="A478" s="143"/>
      <c r="B478" s="251"/>
      <c r="C478" s="251"/>
      <c r="D478" s="251"/>
      <c r="E478" s="251"/>
      <c r="F478" s="251"/>
      <c r="G478" s="251"/>
      <c r="H478" s="251"/>
      <c r="I478" s="117"/>
      <c r="J478" s="118"/>
      <c r="K478" s="144"/>
    </row>
    <row r="479" spans="1:11" x14ac:dyDescent="0.35">
      <c r="A479" s="143"/>
      <c r="B479" s="251"/>
      <c r="C479" s="251"/>
      <c r="D479" s="251"/>
      <c r="E479" s="251"/>
      <c r="F479" s="251"/>
      <c r="G479" s="251"/>
      <c r="H479" s="251"/>
      <c r="I479" s="117"/>
      <c r="J479" s="118"/>
      <c r="K479" s="144"/>
    </row>
    <row r="480" spans="1:11" x14ac:dyDescent="0.35">
      <c r="A480" s="143"/>
      <c r="B480" s="251"/>
      <c r="C480" s="251"/>
      <c r="D480" s="251"/>
      <c r="E480" s="251"/>
      <c r="F480" s="251"/>
      <c r="G480" s="251"/>
      <c r="H480" s="251"/>
      <c r="I480" s="117"/>
      <c r="J480" s="118"/>
      <c r="K480" s="144"/>
    </row>
    <row r="481" spans="1:11" x14ac:dyDescent="0.35">
      <c r="A481" s="143"/>
      <c r="B481" s="251"/>
      <c r="C481" s="251"/>
      <c r="D481" s="251"/>
      <c r="E481" s="251"/>
      <c r="F481" s="251"/>
      <c r="G481" s="251"/>
      <c r="H481" s="251"/>
      <c r="I481" s="117"/>
      <c r="J481" s="118"/>
      <c r="K481" s="144"/>
    </row>
    <row r="482" spans="1:11" x14ac:dyDescent="0.35">
      <c r="A482" s="143"/>
      <c r="B482" s="251"/>
      <c r="C482" s="251"/>
      <c r="D482" s="251"/>
      <c r="E482" s="251"/>
      <c r="F482" s="251"/>
      <c r="G482" s="251"/>
      <c r="H482" s="251"/>
      <c r="I482" s="117"/>
      <c r="J482" s="118"/>
      <c r="K482" s="144"/>
    </row>
    <row r="483" spans="1:11" x14ac:dyDescent="0.35">
      <c r="A483" s="143"/>
      <c r="B483" s="251"/>
      <c r="C483" s="251"/>
      <c r="D483" s="251"/>
      <c r="E483" s="251"/>
      <c r="F483" s="251"/>
      <c r="G483" s="251"/>
      <c r="H483" s="251"/>
      <c r="I483" s="117"/>
      <c r="J483" s="118"/>
      <c r="K483" s="144"/>
    </row>
    <row r="484" spans="1:11" x14ac:dyDescent="0.35">
      <c r="A484" s="143"/>
      <c r="B484" s="251"/>
      <c r="C484" s="251"/>
      <c r="D484" s="251"/>
      <c r="E484" s="251"/>
      <c r="F484" s="251"/>
      <c r="G484" s="251"/>
      <c r="H484" s="251"/>
      <c r="I484" s="117"/>
      <c r="J484" s="118"/>
      <c r="K484" s="144"/>
    </row>
    <row r="485" spans="1:11" ht="15.5" customHeight="1" thickBot="1" x14ac:dyDescent="0.4">
      <c r="A485" s="252" t="s">
        <v>653</v>
      </c>
      <c r="B485" s="253"/>
      <c r="C485" s="253"/>
      <c r="D485" s="253"/>
      <c r="E485" s="253"/>
      <c r="F485" s="253"/>
      <c r="G485" s="253"/>
      <c r="H485" s="253"/>
      <c r="I485" s="253"/>
      <c r="J485" s="253"/>
      <c r="K485" s="254"/>
    </row>
    <row r="486" spans="1:11" ht="16" thickBot="1" x14ac:dyDescent="0.4">
      <c r="A486" s="145"/>
      <c r="B486" s="21"/>
      <c r="C486" s="21"/>
      <c r="D486" s="21"/>
      <c r="E486" s="21"/>
      <c r="F486" s="21"/>
      <c r="G486" s="21"/>
      <c r="H486" s="21"/>
      <c r="I486" s="21"/>
      <c r="J486" s="21"/>
      <c r="K486" s="146"/>
    </row>
    <row r="487" spans="1:11" ht="28.5" customHeight="1" thickBot="1" x14ac:dyDescent="0.4">
      <c r="A487" s="266" t="s">
        <v>717</v>
      </c>
      <c r="B487" s="267"/>
      <c r="C487" s="267"/>
      <c r="D487" s="267"/>
      <c r="E487" s="267"/>
      <c r="F487" s="267"/>
      <c r="G487" s="43" t="e">
        <f>VLOOKUP(F373,Arkusz4!B$2:O$55,14,0)</f>
        <v>#N/A</v>
      </c>
      <c r="H487" s="268" t="str">
        <f>IFERROR(IF(G487="T","OBJĘTE UMOWĄ","NIE DOTYCZY"),"")</f>
        <v/>
      </c>
      <c r="I487" s="268"/>
      <c r="J487" s="268"/>
      <c r="K487" s="269"/>
    </row>
    <row r="488" spans="1:11" ht="15.5" customHeight="1" x14ac:dyDescent="0.35">
      <c r="A488" s="270" t="s">
        <v>648</v>
      </c>
      <c r="B488" s="271"/>
      <c r="C488" s="271"/>
      <c r="D488" s="271"/>
      <c r="E488" s="271"/>
      <c r="F488" s="271"/>
      <c r="G488" s="271"/>
      <c r="H488" s="271"/>
      <c r="I488" s="271"/>
      <c r="J488" s="271"/>
      <c r="K488" s="272"/>
    </row>
    <row r="489" spans="1:11" ht="31" x14ac:dyDescent="0.35">
      <c r="A489" s="141" t="s">
        <v>649</v>
      </c>
      <c r="B489" s="273" t="s">
        <v>650</v>
      </c>
      <c r="C489" s="273"/>
      <c r="D489" s="273"/>
      <c r="E489" s="273"/>
      <c r="F489" s="273"/>
      <c r="G489" s="273"/>
      <c r="H489" s="273"/>
      <c r="I489" s="119" t="s">
        <v>651</v>
      </c>
      <c r="J489" s="119" t="s">
        <v>652</v>
      </c>
      <c r="K489" s="142" t="s">
        <v>658</v>
      </c>
    </row>
    <row r="490" spans="1:11" x14ac:dyDescent="0.35">
      <c r="A490" s="143"/>
      <c r="B490" s="251"/>
      <c r="C490" s="251"/>
      <c r="D490" s="251"/>
      <c r="E490" s="251"/>
      <c r="F490" s="251"/>
      <c r="G490" s="251"/>
      <c r="H490" s="251"/>
      <c r="I490" s="117"/>
      <c r="J490" s="118"/>
      <c r="K490" s="144"/>
    </row>
    <row r="491" spans="1:11" x14ac:dyDescent="0.35">
      <c r="A491" s="143"/>
      <c r="B491" s="251"/>
      <c r="C491" s="251"/>
      <c r="D491" s="251"/>
      <c r="E491" s="251"/>
      <c r="F491" s="251"/>
      <c r="G491" s="251"/>
      <c r="H491" s="251"/>
      <c r="I491" s="117"/>
      <c r="J491" s="118"/>
      <c r="K491" s="144"/>
    </row>
    <row r="492" spans="1:11" x14ac:dyDescent="0.35">
      <c r="A492" s="143"/>
      <c r="B492" s="251"/>
      <c r="C492" s="251"/>
      <c r="D492" s="251"/>
      <c r="E492" s="251"/>
      <c r="F492" s="251"/>
      <c r="G492" s="251"/>
      <c r="H492" s="251"/>
      <c r="I492" s="117"/>
      <c r="J492" s="118"/>
      <c r="K492" s="144"/>
    </row>
    <row r="493" spans="1:11" x14ac:dyDescent="0.35">
      <c r="A493" s="143"/>
      <c r="B493" s="251"/>
      <c r="C493" s="251"/>
      <c r="D493" s="251"/>
      <c r="E493" s="251"/>
      <c r="F493" s="251"/>
      <c r="G493" s="251"/>
      <c r="H493" s="251"/>
      <c r="I493" s="117"/>
      <c r="J493" s="118"/>
      <c r="K493" s="144"/>
    </row>
    <row r="494" spans="1:11" x14ac:dyDescent="0.35">
      <c r="A494" s="143"/>
      <c r="B494" s="251"/>
      <c r="C494" s="251"/>
      <c r="D494" s="251"/>
      <c r="E494" s="251"/>
      <c r="F494" s="251"/>
      <c r="G494" s="251"/>
      <c r="H494" s="251"/>
      <c r="I494" s="117"/>
      <c r="J494" s="118"/>
      <c r="K494" s="144"/>
    </row>
    <row r="495" spans="1:11" x14ac:dyDescent="0.35">
      <c r="A495" s="143"/>
      <c r="B495" s="251"/>
      <c r="C495" s="251"/>
      <c r="D495" s="251"/>
      <c r="E495" s="251"/>
      <c r="F495" s="251"/>
      <c r="G495" s="251"/>
      <c r="H495" s="251"/>
      <c r="I495" s="117"/>
      <c r="J495" s="118"/>
      <c r="K495" s="144"/>
    </row>
    <row r="496" spans="1:11" x14ac:dyDescent="0.35">
      <c r="A496" s="143"/>
      <c r="B496" s="251"/>
      <c r="C496" s="251"/>
      <c r="D496" s="251"/>
      <c r="E496" s="251"/>
      <c r="F496" s="251"/>
      <c r="G496" s="251"/>
      <c r="H496" s="251"/>
      <c r="I496" s="117"/>
      <c r="J496" s="118"/>
      <c r="K496" s="144"/>
    </row>
    <row r="497" spans="1:11" x14ac:dyDescent="0.35">
      <c r="A497" s="143"/>
      <c r="B497" s="251"/>
      <c r="C497" s="251"/>
      <c r="D497" s="251"/>
      <c r="E497" s="251"/>
      <c r="F497" s="251"/>
      <c r="G497" s="251"/>
      <c r="H497" s="251"/>
      <c r="I497" s="117"/>
      <c r="J497" s="118"/>
      <c r="K497" s="144"/>
    </row>
    <row r="498" spans="1:11" ht="15.5" customHeight="1" thickBot="1" x14ac:dyDescent="0.4">
      <c r="A498" s="252" t="s">
        <v>653</v>
      </c>
      <c r="B498" s="253"/>
      <c r="C498" s="253"/>
      <c r="D498" s="253"/>
      <c r="E498" s="253"/>
      <c r="F498" s="253"/>
      <c r="G498" s="253"/>
      <c r="H498" s="253"/>
      <c r="I498" s="253"/>
      <c r="J498" s="253"/>
      <c r="K498" s="254"/>
    </row>
    <row r="499" spans="1:11" ht="16" thickBot="1" x14ac:dyDescent="0.4">
      <c r="A499" s="145"/>
      <c r="B499" s="21"/>
      <c r="C499" s="21"/>
      <c r="D499" s="21"/>
      <c r="E499" s="21"/>
      <c r="F499" s="21"/>
      <c r="G499" s="21"/>
      <c r="H499" s="21"/>
      <c r="I499" s="21"/>
      <c r="J499" s="21"/>
      <c r="K499" s="146"/>
    </row>
    <row r="500" spans="1:11" ht="24.5" customHeight="1" thickBot="1" x14ac:dyDescent="0.4">
      <c r="A500" s="159" t="s">
        <v>635</v>
      </c>
      <c r="B500" s="160"/>
      <c r="C500" s="160"/>
      <c r="D500" s="160"/>
      <c r="E500" s="160"/>
      <c r="F500" s="160"/>
      <c r="G500" s="160"/>
      <c r="H500" s="160"/>
      <c r="I500" s="160"/>
      <c r="J500" s="160"/>
      <c r="K500" s="161"/>
    </row>
    <row r="501" spans="1:11" ht="16" customHeight="1" thickBot="1" x14ac:dyDescent="0.4">
      <c r="A501" s="255" t="s">
        <v>636</v>
      </c>
      <c r="B501" s="256"/>
      <c r="C501" s="256"/>
      <c r="D501" s="256"/>
      <c r="E501" s="256"/>
      <c r="F501" s="259" t="s">
        <v>637</v>
      </c>
      <c r="G501" s="259"/>
      <c r="H501" s="260" t="s">
        <v>638</v>
      </c>
      <c r="I501" s="260"/>
      <c r="J501" s="260"/>
      <c r="K501" s="261"/>
    </row>
    <row r="502" spans="1:11" ht="30.5" customHeight="1" thickBot="1" x14ac:dyDescent="0.4">
      <c r="A502" s="257"/>
      <c r="B502" s="258"/>
      <c r="C502" s="258"/>
      <c r="D502" s="258"/>
      <c r="E502" s="258"/>
      <c r="F502" s="262" t="s">
        <v>657</v>
      </c>
      <c r="G502" s="263"/>
      <c r="H502" s="264" t="s">
        <v>639</v>
      </c>
      <c r="I502" s="264"/>
      <c r="J502" s="264" t="s">
        <v>640</v>
      </c>
      <c r="K502" s="265"/>
    </row>
    <row r="503" spans="1:11" ht="16" customHeight="1" thickBot="1" x14ac:dyDescent="0.4">
      <c r="A503" s="246" t="str">
        <f>IFERROR(IF(G383=0,"nie dotyczy",A383),"NIE DOTYCZY")</f>
        <v>NIE DOTYCZY</v>
      </c>
      <c r="B503" s="247"/>
      <c r="C503" s="247"/>
      <c r="D503" s="247"/>
      <c r="E503" s="247"/>
      <c r="F503" s="248" t="str">
        <f>IF(A503="nie dotyczy","",SUM(H503:K503))</f>
        <v/>
      </c>
      <c r="G503" s="248"/>
      <c r="H503" s="249"/>
      <c r="I503" s="249"/>
      <c r="J503" s="249"/>
      <c r="K503" s="250"/>
    </row>
    <row r="504" spans="1:11" ht="32.5" customHeight="1" thickBot="1" x14ac:dyDescent="0.4">
      <c r="A504" s="246" t="str">
        <f>IFERROR(IF(G396=0,"nie dotyczy",A396),"NIE DOTYCZY")</f>
        <v>NIE DOTYCZY</v>
      </c>
      <c r="B504" s="247"/>
      <c r="C504" s="247"/>
      <c r="D504" s="247"/>
      <c r="E504" s="247"/>
      <c r="F504" s="248" t="str">
        <f t="shared" ref="F504:F511" si="7">IF(A504="nie dotyczy","",SUM(H504:K504))</f>
        <v/>
      </c>
      <c r="G504" s="248"/>
      <c r="H504" s="249"/>
      <c r="I504" s="249"/>
      <c r="J504" s="249"/>
      <c r="K504" s="250"/>
    </row>
    <row r="505" spans="1:11" ht="16" customHeight="1" thickBot="1" x14ac:dyDescent="0.4">
      <c r="A505" s="246" t="str">
        <f>IFERROR(IF(G409=0,"nie dotyczy",A409),"NIE DOTYCZY")</f>
        <v>NIE DOTYCZY</v>
      </c>
      <c r="B505" s="247"/>
      <c r="C505" s="247"/>
      <c r="D505" s="247"/>
      <c r="E505" s="247"/>
      <c r="F505" s="248" t="str">
        <f t="shared" si="7"/>
        <v/>
      </c>
      <c r="G505" s="248"/>
      <c r="H505" s="249"/>
      <c r="I505" s="249"/>
      <c r="J505" s="249"/>
      <c r="K505" s="250"/>
    </row>
    <row r="506" spans="1:11" ht="16" customHeight="1" thickBot="1" x14ac:dyDescent="0.4">
      <c r="A506" s="246" t="str">
        <f>IFERROR(IF(G422=0,"nie dotyczy",A422),"NIE DOTYCZY")</f>
        <v>NIE DOTYCZY</v>
      </c>
      <c r="B506" s="247"/>
      <c r="C506" s="247"/>
      <c r="D506" s="247"/>
      <c r="E506" s="247"/>
      <c r="F506" s="248" t="str">
        <f t="shared" si="7"/>
        <v/>
      </c>
      <c r="G506" s="248"/>
      <c r="H506" s="249"/>
      <c r="I506" s="249"/>
      <c r="J506" s="249"/>
      <c r="K506" s="250"/>
    </row>
    <row r="507" spans="1:11" ht="16" customHeight="1" thickBot="1" x14ac:dyDescent="0.4">
      <c r="A507" s="246" t="str">
        <f>IFERROR(IF(G435=0,"nie dotyczy",A435),"NIE DOTYCZY")</f>
        <v>NIE DOTYCZY</v>
      </c>
      <c r="B507" s="247"/>
      <c r="C507" s="247"/>
      <c r="D507" s="247"/>
      <c r="E507" s="247"/>
      <c r="F507" s="248" t="str">
        <f t="shared" si="7"/>
        <v/>
      </c>
      <c r="G507" s="248"/>
      <c r="H507" s="249"/>
      <c r="I507" s="249"/>
      <c r="J507" s="249"/>
      <c r="K507" s="250"/>
    </row>
    <row r="508" spans="1:11" ht="16" customHeight="1" thickBot="1" x14ac:dyDescent="0.4">
      <c r="A508" s="246" t="str">
        <f>IFERROR(IF(G448=0,"nie dotyczy",A448),"NIE DOTYCZY")</f>
        <v>NIE DOTYCZY</v>
      </c>
      <c r="B508" s="247"/>
      <c r="C508" s="247"/>
      <c r="D508" s="247"/>
      <c r="E508" s="247"/>
      <c r="F508" s="248" t="str">
        <f t="shared" si="7"/>
        <v/>
      </c>
      <c r="G508" s="248"/>
      <c r="H508" s="249"/>
      <c r="I508" s="249"/>
      <c r="J508" s="249"/>
      <c r="K508" s="250"/>
    </row>
    <row r="509" spans="1:11" ht="16" customHeight="1" thickBot="1" x14ac:dyDescent="0.4">
      <c r="A509" s="246" t="str">
        <f>IFERROR(IF(G461=0,"nie dotyczy",A461),"NIE DOTYCZY")</f>
        <v>NIE DOTYCZY</v>
      </c>
      <c r="B509" s="247"/>
      <c r="C509" s="247"/>
      <c r="D509" s="247"/>
      <c r="E509" s="247"/>
      <c r="F509" s="248" t="str">
        <f t="shared" si="7"/>
        <v/>
      </c>
      <c r="G509" s="248"/>
      <c r="H509" s="249"/>
      <c r="I509" s="249"/>
      <c r="J509" s="249"/>
      <c r="K509" s="250"/>
    </row>
    <row r="510" spans="1:11" ht="16" customHeight="1" thickBot="1" x14ac:dyDescent="0.4">
      <c r="A510" s="246" t="str">
        <f>IFERROR(IF(G474=0,"nie dotyczy",A474),"NIE DOTYCZY")</f>
        <v>NIE DOTYCZY</v>
      </c>
      <c r="B510" s="247"/>
      <c r="C510" s="247"/>
      <c r="D510" s="247"/>
      <c r="E510" s="247"/>
      <c r="F510" s="248" t="str">
        <f t="shared" si="7"/>
        <v/>
      </c>
      <c r="G510" s="248"/>
      <c r="H510" s="249"/>
      <c r="I510" s="249"/>
      <c r="J510" s="249"/>
      <c r="K510" s="250"/>
    </row>
    <row r="511" spans="1:11" ht="32" customHeight="1" thickBot="1" x14ac:dyDescent="0.4">
      <c r="A511" s="246" t="str">
        <f>IFERROR(IF(G487=0,"nie dotyczy",A487),"NIE DOTYCZY")</f>
        <v>NIE DOTYCZY</v>
      </c>
      <c r="B511" s="247"/>
      <c r="C511" s="247"/>
      <c r="D511" s="247"/>
      <c r="E511" s="247"/>
      <c r="F511" s="248" t="str">
        <f t="shared" si="7"/>
        <v/>
      </c>
      <c r="G511" s="248"/>
      <c r="H511" s="249"/>
      <c r="I511" s="249"/>
      <c r="J511" s="249"/>
      <c r="K511" s="250"/>
    </row>
    <row r="512" spans="1:11" ht="16" thickBot="1" x14ac:dyDescent="0.4">
      <c r="A512" s="232" t="s">
        <v>656</v>
      </c>
      <c r="B512" s="233"/>
      <c r="C512" s="233"/>
      <c r="D512" s="233"/>
      <c r="E512" s="233"/>
      <c r="F512" s="234">
        <f>SUM(F503:G511)</f>
        <v>0</v>
      </c>
      <c r="G512" s="235"/>
      <c r="H512" s="234">
        <f t="shared" ref="H512" si="8">SUM(H503:I511)</f>
        <v>0</v>
      </c>
      <c r="I512" s="235"/>
      <c r="J512" s="234">
        <f t="shared" ref="J512" si="9">SUM(J503:K511)</f>
        <v>0</v>
      </c>
      <c r="K512" s="236"/>
    </row>
    <row r="513" spans="1:11" ht="16" thickBot="1" x14ac:dyDescent="0.4">
      <c r="A513" s="147"/>
      <c r="B513" s="45"/>
      <c r="C513" s="45"/>
      <c r="D513" s="45"/>
      <c r="E513" s="45"/>
      <c r="F513" s="46"/>
      <c r="G513" s="46"/>
      <c r="H513" s="46"/>
      <c r="I513" s="46"/>
      <c r="J513" s="46"/>
      <c r="K513" s="148"/>
    </row>
    <row r="514" spans="1:11" ht="18" customHeight="1" thickBot="1" x14ac:dyDescent="0.4">
      <c r="A514" s="237" t="s">
        <v>659</v>
      </c>
      <c r="B514" s="238"/>
      <c r="C514" s="238"/>
      <c r="D514" s="238"/>
      <c r="E514" s="238"/>
      <c r="F514" s="238"/>
      <c r="G514" s="238"/>
      <c r="H514" s="238"/>
      <c r="I514" s="238"/>
      <c r="J514" s="238"/>
      <c r="K514" s="239"/>
    </row>
    <row r="515" spans="1:11" ht="16" customHeight="1" thickBot="1" x14ac:dyDescent="0.4">
      <c r="A515" s="240"/>
      <c r="B515" s="241"/>
      <c r="C515" s="242" t="s">
        <v>676</v>
      </c>
      <c r="D515" s="243"/>
      <c r="E515" s="244" t="s">
        <v>641</v>
      </c>
      <c r="F515" s="245"/>
      <c r="G515" s="244" t="s">
        <v>662</v>
      </c>
      <c r="H515" s="245"/>
      <c r="I515" s="244" t="s">
        <v>642</v>
      </c>
      <c r="J515" s="245"/>
      <c r="K515" s="149"/>
    </row>
    <row r="516" spans="1:11" ht="16" customHeight="1" thickBot="1" x14ac:dyDescent="0.4">
      <c r="A516" s="216" t="s">
        <v>660</v>
      </c>
      <c r="B516" s="217"/>
      <c r="C516" s="220" t="s">
        <v>643</v>
      </c>
      <c r="D516" s="221"/>
      <c r="E516" s="230">
        <f>IFERROR(SUM(G516:J516),"NIE DOTYCZY")</f>
        <v>0</v>
      </c>
      <c r="F516" s="231"/>
      <c r="G516" s="230">
        <f>IFERROR(VLOOKUP(F373,Arkusz4!B$2:E$55,3,0),0)</f>
        <v>0</v>
      </c>
      <c r="H516" s="231"/>
      <c r="I516" s="230">
        <f>IFERROR(VLOOKUP(F373,Arkusz4!B$2:G$55,4,0),0)</f>
        <v>0</v>
      </c>
      <c r="J516" s="231"/>
      <c r="K516" s="149"/>
    </row>
    <row r="517" spans="1:11" ht="32" customHeight="1" thickBot="1" x14ac:dyDescent="0.4">
      <c r="A517" s="218"/>
      <c r="B517" s="219"/>
      <c r="C517" s="220" t="s">
        <v>644</v>
      </c>
      <c r="D517" s="221"/>
      <c r="E517" s="226">
        <v>1</v>
      </c>
      <c r="F517" s="227"/>
      <c r="G517" s="228" t="str">
        <f>IFERROR(G516/E516,"")</f>
        <v/>
      </c>
      <c r="H517" s="229"/>
      <c r="I517" s="228" t="str">
        <f>IFERROR(I516/E516,"")</f>
        <v/>
      </c>
      <c r="J517" s="229"/>
      <c r="K517" s="149"/>
    </row>
    <row r="518" spans="1:11" ht="16" customHeight="1" thickBot="1" x14ac:dyDescent="0.4">
      <c r="A518" s="216" t="s">
        <v>661</v>
      </c>
      <c r="B518" s="217"/>
      <c r="C518" s="220" t="s">
        <v>643</v>
      </c>
      <c r="D518" s="221"/>
      <c r="E518" s="222">
        <f>SUM(G518:J518)</f>
        <v>0</v>
      </c>
      <c r="F518" s="223"/>
      <c r="G518" s="224">
        <f>H512</f>
        <v>0</v>
      </c>
      <c r="H518" s="225"/>
      <c r="I518" s="224">
        <f>J512</f>
        <v>0</v>
      </c>
      <c r="J518" s="225"/>
      <c r="K518" s="149"/>
    </row>
    <row r="519" spans="1:11" ht="30.5" customHeight="1" thickBot="1" x14ac:dyDescent="0.4">
      <c r="A519" s="218"/>
      <c r="B519" s="219"/>
      <c r="C519" s="220" t="s">
        <v>644</v>
      </c>
      <c r="D519" s="221"/>
      <c r="E519" s="226">
        <v>1</v>
      </c>
      <c r="F519" s="227"/>
      <c r="G519" s="228" t="str">
        <f>IFERROR(G518/E518,"")</f>
        <v/>
      </c>
      <c r="H519" s="229"/>
      <c r="I519" s="228" t="str">
        <f>IFERROR(I518/E518,"")</f>
        <v/>
      </c>
      <c r="J519" s="229"/>
      <c r="K519" s="149"/>
    </row>
    <row r="520" spans="1:11" ht="16" thickBot="1" x14ac:dyDescent="0.4">
      <c r="A520" s="199"/>
      <c r="B520" s="200"/>
      <c r="C520" s="200"/>
      <c r="D520" s="200"/>
      <c r="E520" s="200"/>
      <c r="F520" s="200"/>
      <c r="G520" s="200"/>
      <c r="H520" s="200"/>
      <c r="I520" s="200"/>
      <c r="J520" s="200"/>
      <c r="K520" s="201"/>
    </row>
    <row r="521" spans="1:11" ht="23.5" customHeight="1" thickBot="1" x14ac:dyDescent="0.4">
      <c r="A521" s="202" t="str">
        <f>IF(G519&lt;=80%,A522,"SPRAWDŹ")</f>
        <v>SPRAWDŹ</v>
      </c>
      <c r="B521" s="203"/>
      <c r="C521" s="203"/>
      <c r="D521" s="44"/>
      <c r="E521" s="44"/>
      <c r="F521" s="44"/>
      <c r="G521" s="44"/>
      <c r="H521" s="44"/>
      <c r="I521" s="44"/>
      <c r="J521" s="44"/>
      <c r="K521" s="150"/>
    </row>
    <row r="522" spans="1:11" ht="15.5" customHeight="1" thickBot="1" x14ac:dyDescent="0.4">
      <c r="A522" s="204" t="str">
        <f>IF(G518&lt;=G516,"WYLICZENIA OK","SPRAWDŹ")</f>
        <v>WYLICZENIA OK</v>
      </c>
      <c r="B522" s="205"/>
      <c r="C522" s="205"/>
      <c r="D522" s="205"/>
      <c r="E522" s="205"/>
      <c r="F522" s="205"/>
      <c r="G522" s="205"/>
      <c r="H522" s="205"/>
      <c r="I522" s="205"/>
      <c r="J522" s="205"/>
      <c r="K522" s="206"/>
    </row>
    <row r="523" spans="1:11" ht="16" customHeight="1" thickBot="1" x14ac:dyDescent="0.4">
      <c r="A523" s="207" t="s">
        <v>645</v>
      </c>
      <c r="B523" s="208"/>
      <c r="C523" s="208"/>
      <c r="D523" s="208"/>
      <c r="E523" s="208"/>
      <c r="F523" s="208"/>
      <c r="G523" s="208"/>
      <c r="H523" s="208"/>
      <c r="I523" s="208"/>
      <c r="J523" s="208"/>
      <c r="K523" s="209"/>
    </row>
    <row r="524" spans="1:11" s="40" customFormat="1" ht="48" customHeight="1" x14ac:dyDescent="0.35">
      <c r="A524" s="151" t="s">
        <v>634</v>
      </c>
      <c r="B524" s="210" t="s">
        <v>700</v>
      </c>
      <c r="C524" s="211"/>
      <c r="D524" s="212"/>
      <c r="E524" s="213" t="s">
        <v>701</v>
      </c>
      <c r="F524" s="214"/>
      <c r="G524" s="215" t="s">
        <v>646</v>
      </c>
      <c r="H524" s="214"/>
      <c r="I524" s="210" t="s">
        <v>697</v>
      </c>
      <c r="J524" s="212"/>
      <c r="K524" s="152" t="s">
        <v>679</v>
      </c>
    </row>
    <row r="525" spans="1:11" x14ac:dyDescent="0.35">
      <c r="A525" s="153"/>
      <c r="B525" s="192"/>
      <c r="C525" s="193"/>
      <c r="D525" s="194"/>
      <c r="E525" s="192"/>
      <c r="F525" s="194"/>
      <c r="G525" s="195"/>
      <c r="H525" s="196"/>
      <c r="I525" s="197"/>
      <c r="J525" s="198"/>
      <c r="K525" s="154"/>
    </row>
    <row r="526" spans="1:11" x14ac:dyDescent="0.35">
      <c r="A526" s="153"/>
      <c r="B526" s="192"/>
      <c r="C526" s="193"/>
      <c r="D526" s="194"/>
      <c r="E526" s="192"/>
      <c r="F526" s="194"/>
      <c r="G526" s="195"/>
      <c r="H526" s="196"/>
      <c r="I526" s="197"/>
      <c r="J526" s="198"/>
      <c r="K526" s="154"/>
    </row>
    <row r="527" spans="1:11" x14ac:dyDescent="0.35">
      <c r="A527" s="153"/>
      <c r="B527" s="192"/>
      <c r="C527" s="193"/>
      <c r="D527" s="194"/>
      <c r="E527" s="192"/>
      <c r="F527" s="194"/>
      <c r="G527" s="195"/>
      <c r="H527" s="196"/>
      <c r="I527" s="197"/>
      <c r="J527" s="198"/>
      <c r="K527" s="154"/>
    </row>
    <row r="528" spans="1:11" x14ac:dyDescent="0.35">
      <c r="A528" s="153"/>
      <c r="B528" s="192"/>
      <c r="C528" s="193"/>
      <c r="D528" s="194"/>
      <c r="E528" s="192"/>
      <c r="F528" s="194"/>
      <c r="G528" s="195"/>
      <c r="H528" s="196"/>
      <c r="I528" s="197"/>
      <c r="J528" s="198"/>
      <c r="K528" s="154"/>
    </row>
    <row r="529" spans="1:11" x14ac:dyDescent="0.35">
      <c r="A529" s="153"/>
      <c r="B529" s="192"/>
      <c r="C529" s="193"/>
      <c r="D529" s="194"/>
      <c r="E529" s="192"/>
      <c r="F529" s="194"/>
      <c r="G529" s="195"/>
      <c r="H529" s="196"/>
      <c r="I529" s="197"/>
      <c r="J529" s="198"/>
      <c r="K529" s="154"/>
    </row>
    <row r="530" spans="1:11" x14ac:dyDescent="0.35">
      <c r="A530" s="153"/>
      <c r="B530" s="192"/>
      <c r="C530" s="193"/>
      <c r="D530" s="194"/>
      <c r="E530" s="192"/>
      <c r="F530" s="194"/>
      <c r="G530" s="195"/>
      <c r="H530" s="196"/>
      <c r="I530" s="197"/>
      <c r="J530" s="198"/>
      <c r="K530" s="154"/>
    </row>
    <row r="531" spans="1:11" x14ac:dyDescent="0.35">
      <c r="A531" s="153"/>
      <c r="B531" s="192"/>
      <c r="C531" s="193"/>
      <c r="D531" s="194"/>
      <c r="E531" s="192"/>
      <c r="F531" s="194"/>
      <c r="G531" s="195"/>
      <c r="H531" s="196"/>
      <c r="I531" s="197"/>
      <c r="J531" s="198"/>
      <c r="K531" s="154"/>
    </row>
    <row r="532" spans="1:11" x14ac:dyDescent="0.35">
      <c r="A532" s="153"/>
      <c r="B532" s="192"/>
      <c r="C532" s="193"/>
      <c r="D532" s="194"/>
      <c r="E532" s="192"/>
      <c r="F532" s="194"/>
      <c r="G532" s="195"/>
      <c r="H532" s="196"/>
      <c r="I532" s="197"/>
      <c r="J532" s="198"/>
      <c r="K532" s="154"/>
    </row>
    <row r="533" spans="1:11" x14ac:dyDescent="0.35">
      <c r="A533" s="153"/>
      <c r="B533" s="192"/>
      <c r="C533" s="193"/>
      <c r="D533" s="194"/>
      <c r="E533" s="192"/>
      <c r="F533" s="194"/>
      <c r="G533" s="195"/>
      <c r="H533" s="196"/>
      <c r="I533" s="197"/>
      <c r="J533" s="198"/>
      <c r="K533" s="154"/>
    </row>
    <row r="534" spans="1:11" x14ac:dyDescent="0.35">
      <c r="A534" s="153"/>
      <c r="B534" s="192"/>
      <c r="C534" s="193"/>
      <c r="D534" s="194"/>
      <c r="E534" s="192"/>
      <c r="F534" s="194"/>
      <c r="G534" s="195"/>
      <c r="H534" s="196"/>
      <c r="I534" s="197"/>
      <c r="J534" s="198"/>
      <c r="K534" s="154"/>
    </row>
    <row r="535" spans="1:11" ht="15.5" customHeight="1" x14ac:dyDescent="0.35">
      <c r="A535" s="179" t="s">
        <v>653</v>
      </c>
      <c r="B535" s="180"/>
      <c r="C535" s="180"/>
      <c r="D535" s="180"/>
      <c r="E535" s="180"/>
      <c r="F535" s="180"/>
      <c r="G535" s="180"/>
      <c r="H535" s="180"/>
      <c r="I535" s="180"/>
      <c r="J535" s="180"/>
      <c r="K535" s="181"/>
    </row>
    <row r="536" spans="1:11" ht="15.5" customHeight="1" thickBot="1" x14ac:dyDescent="0.4">
      <c r="A536" s="182" t="str">
        <f>IF(I536&gt;=F512,"WYDATKI ROZLICZONE","NALEŻY WYKAZAĆ DOWODY WYDATKOWANIA ŚRODKÓW NA KWOTĘ STANOWIĄCĄ CAŁKOWITY KOSZT ZADANIA")</f>
        <v>WYDATKI ROZLICZONE</v>
      </c>
      <c r="B536" s="183"/>
      <c r="C536" s="183"/>
      <c r="D536" s="183"/>
      <c r="E536" s="183"/>
      <c r="F536" s="183"/>
      <c r="G536" s="184" t="s">
        <v>677</v>
      </c>
      <c r="H536" s="185"/>
      <c r="I536" s="186">
        <f>SUM(I525:J534)</f>
        <v>0</v>
      </c>
      <c r="J536" s="187"/>
      <c r="K536" s="155"/>
    </row>
    <row r="537" spans="1:11" s="27" customFormat="1" ht="26.5" customHeight="1" x14ac:dyDescent="0.35">
      <c r="A537" s="159" t="s">
        <v>647</v>
      </c>
      <c r="B537" s="160"/>
      <c r="C537" s="160"/>
      <c r="D537" s="160"/>
      <c r="E537" s="160"/>
      <c r="F537" s="160"/>
      <c r="G537" s="160"/>
      <c r="H537" s="160"/>
      <c r="I537" s="160"/>
      <c r="J537" s="160"/>
      <c r="K537" s="161"/>
    </row>
    <row r="538" spans="1:11" ht="25.5" customHeight="1" x14ac:dyDescent="0.35">
      <c r="A538" s="162" t="s">
        <v>747</v>
      </c>
      <c r="B538" s="163"/>
      <c r="C538" s="163"/>
      <c r="D538" s="163"/>
      <c r="E538" s="163"/>
      <c r="F538" s="163"/>
      <c r="G538" s="163"/>
      <c r="H538" s="163"/>
      <c r="I538" s="164"/>
      <c r="J538" s="165"/>
      <c r="K538" s="166"/>
    </row>
    <row r="539" spans="1:11" ht="26.5" customHeight="1" x14ac:dyDescent="0.35">
      <c r="A539" s="162" t="s">
        <v>748</v>
      </c>
      <c r="B539" s="163"/>
      <c r="C539" s="163"/>
      <c r="D539" s="163"/>
      <c r="E539" s="163"/>
      <c r="F539" s="163"/>
      <c r="G539" s="163"/>
      <c r="H539" s="163"/>
      <c r="I539" s="188"/>
      <c r="J539" s="188"/>
      <c r="K539" s="189"/>
    </row>
    <row r="540" spans="1:11" ht="24.5" customHeight="1" thickBot="1" x14ac:dyDescent="0.4">
      <c r="A540" s="190" t="s">
        <v>877</v>
      </c>
      <c r="B540" s="191"/>
      <c r="C540" s="191"/>
      <c r="D540" s="191"/>
      <c r="E540" s="191"/>
      <c r="F540" s="191"/>
      <c r="G540" s="191"/>
      <c r="H540" s="191"/>
      <c r="I540" s="188"/>
      <c r="J540" s="188"/>
      <c r="K540" s="189"/>
    </row>
    <row r="541" spans="1:11" ht="15.5" customHeight="1" x14ac:dyDescent="0.35">
      <c r="A541" s="298" t="s">
        <v>694</v>
      </c>
      <c r="B541" s="299"/>
      <c r="C541" s="299"/>
      <c r="D541" s="299"/>
      <c r="E541" s="299"/>
      <c r="F541" s="299"/>
      <c r="G541" s="299"/>
      <c r="H541" s="299"/>
      <c r="I541" s="299"/>
      <c r="J541" s="299"/>
      <c r="K541" s="300"/>
    </row>
    <row r="542" spans="1:11" ht="47.5" customHeight="1" x14ac:dyDescent="0.35">
      <c r="A542" s="170"/>
      <c r="B542" s="171"/>
      <c r="C542" s="171"/>
      <c r="D542" s="171"/>
      <c r="E542" s="171"/>
      <c r="F542" s="171"/>
      <c r="G542" s="171"/>
      <c r="H542" s="171"/>
      <c r="I542" s="171"/>
      <c r="J542" s="171"/>
      <c r="K542" s="172"/>
    </row>
    <row r="543" spans="1:11" ht="15.5" customHeight="1" x14ac:dyDescent="0.35">
      <c r="A543" s="173" t="s">
        <v>703</v>
      </c>
      <c r="B543" s="174"/>
      <c r="C543" s="174"/>
      <c r="D543" s="174"/>
      <c r="E543" s="174"/>
      <c r="F543" s="174"/>
      <c r="G543" s="174"/>
      <c r="H543" s="174"/>
      <c r="I543" s="174"/>
      <c r="J543" s="174"/>
      <c r="K543" s="175"/>
    </row>
    <row r="544" spans="1:11" ht="48" customHeight="1" thickBot="1" x14ac:dyDescent="0.4">
      <c r="A544" s="176"/>
      <c r="B544" s="177"/>
      <c r="C544" s="177"/>
      <c r="D544" s="177"/>
      <c r="E544" s="177"/>
      <c r="F544" s="177"/>
      <c r="G544" s="177"/>
      <c r="H544" s="177"/>
      <c r="I544" s="177"/>
      <c r="J544" s="177"/>
      <c r="K544" s="178"/>
    </row>
    <row r="545" spans="1:11" ht="22" customHeight="1" thickTop="1" thickBot="1" x14ac:dyDescent="0.4">
      <c r="A545" s="157"/>
      <c r="B545" s="47"/>
      <c r="C545" s="47"/>
      <c r="D545" s="47"/>
      <c r="E545" s="47"/>
      <c r="F545" s="47"/>
      <c r="G545" s="47"/>
      <c r="H545" s="47"/>
      <c r="I545" s="47"/>
      <c r="J545" s="47"/>
      <c r="K545" s="158"/>
    </row>
    <row r="546" spans="1:11" ht="40" customHeight="1" thickTop="1" thickBot="1" x14ac:dyDescent="0.4">
      <c r="A546" s="301" t="s">
        <v>718</v>
      </c>
      <c r="B546" s="302"/>
      <c r="C546" s="302"/>
      <c r="D546" s="302"/>
      <c r="E546" s="302"/>
      <c r="F546" s="302"/>
      <c r="G546" s="302"/>
      <c r="H546" s="302"/>
      <c r="I546" s="302"/>
      <c r="J546" s="302"/>
      <c r="K546" s="303"/>
    </row>
    <row r="547" spans="1:11" ht="16" customHeight="1" thickBot="1" x14ac:dyDescent="0.4">
      <c r="A547" s="304" t="s">
        <v>632</v>
      </c>
      <c r="B547" s="305"/>
      <c r="C547" s="305"/>
      <c r="D547" s="305"/>
      <c r="E547" s="306"/>
      <c r="F547" s="307" t="str">
        <f>IFERROR(Arkusz5!H5,"NIE DOTYCZY")</f>
        <v/>
      </c>
      <c r="G547" s="308"/>
      <c r="H547" s="308"/>
      <c r="I547" s="308"/>
      <c r="J547" s="308"/>
      <c r="K547" s="309"/>
    </row>
    <row r="548" spans="1:11" ht="34.5" customHeight="1" thickBot="1" x14ac:dyDescent="0.4">
      <c r="A548" s="199" t="s">
        <v>633</v>
      </c>
      <c r="B548" s="200"/>
      <c r="C548" s="200"/>
      <c r="D548" s="200"/>
      <c r="E548" s="310"/>
      <c r="F548" s="311" t="str">
        <f>IFERROR(VLOOKUP(F547,Arkusz4!B$2:C$55,2,0),"NIE DOTYCZY")</f>
        <v>NIE DOTYCZY</v>
      </c>
      <c r="G548" s="312"/>
      <c r="H548" s="312"/>
      <c r="I548" s="312"/>
      <c r="J548" s="312"/>
      <c r="K548" s="313"/>
    </row>
    <row r="549" spans="1:11" x14ac:dyDescent="0.35">
      <c r="A549" s="281"/>
      <c r="B549" s="282"/>
      <c r="C549" s="282"/>
      <c r="D549" s="120"/>
      <c r="E549" s="120"/>
      <c r="F549" s="120"/>
      <c r="G549" s="120"/>
      <c r="H549" s="120"/>
      <c r="I549" s="120"/>
      <c r="J549" s="120"/>
      <c r="K549" s="134"/>
    </row>
    <row r="550" spans="1:11" ht="15.5" customHeight="1" x14ac:dyDescent="0.35">
      <c r="A550" s="283" t="s">
        <v>663</v>
      </c>
      <c r="B550" s="284"/>
      <c r="C550" s="284"/>
      <c r="D550" s="284"/>
      <c r="E550" s="284"/>
      <c r="F550" s="284"/>
      <c r="G550" s="284"/>
      <c r="H550" s="284"/>
      <c r="I550" s="285" t="str">
        <f>IFERROR(VLOOKUP(F547,Arkusz4!B$2:D$55,3,0),"")</f>
        <v/>
      </c>
      <c r="J550" s="285"/>
      <c r="K550" s="286"/>
    </row>
    <row r="551" spans="1:11" ht="16" thickBot="1" x14ac:dyDescent="0.4">
      <c r="A551" s="287"/>
      <c r="B551" s="288"/>
      <c r="C551" s="288"/>
      <c r="D551" s="121"/>
      <c r="E551" s="121"/>
      <c r="F551" s="121"/>
      <c r="G551" s="121"/>
      <c r="H551" s="121"/>
      <c r="I551" s="121"/>
      <c r="J551" s="121"/>
      <c r="K551" s="135"/>
    </row>
    <row r="552" spans="1:11" ht="31.5" customHeight="1" thickBot="1" x14ac:dyDescent="0.4">
      <c r="A552" s="136" t="s">
        <v>707</v>
      </c>
      <c r="B552" s="34"/>
      <c r="C552" s="34"/>
      <c r="D552" s="34"/>
      <c r="E552" s="34"/>
      <c r="F552" s="34"/>
      <c r="G552" s="289"/>
      <c r="H552" s="289"/>
      <c r="I552" s="289"/>
      <c r="J552" s="289"/>
      <c r="K552" s="290"/>
    </row>
    <row r="553" spans="1:11" ht="27.5" customHeight="1" thickBot="1" x14ac:dyDescent="0.4">
      <c r="A553" s="291" t="s">
        <v>706</v>
      </c>
      <c r="B553" s="292"/>
      <c r="C553" s="292"/>
      <c r="D553" s="292"/>
      <c r="E553" s="292"/>
      <c r="F553" s="292"/>
      <c r="G553" s="292"/>
      <c r="H553" s="292"/>
      <c r="I553" s="293"/>
      <c r="J553" s="293"/>
      <c r="K553" s="294"/>
    </row>
    <row r="554" spans="1:11" ht="16" thickBot="1" x14ac:dyDescent="0.4">
      <c r="A554" s="137"/>
      <c r="B554" s="131"/>
      <c r="C554" s="131"/>
      <c r="D554" s="131"/>
      <c r="E554" s="131"/>
      <c r="F554" s="131"/>
      <c r="G554" s="131"/>
      <c r="H554" s="131"/>
      <c r="I554" s="131"/>
      <c r="J554" s="131"/>
      <c r="K554" s="138"/>
    </row>
    <row r="555" spans="1:11" ht="26.5" customHeight="1" thickBot="1" x14ac:dyDescent="0.4">
      <c r="A555" s="295" t="s">
        <v>708</v>
      </c>
      <c r="B555" s="296"/>
      <c r="C555" s="296"/>
      <c r="D555" s="296"/>
      <c r="E555" s="296"/>
      <c r="F555" s="296"/>
      <c r="G555" s="296"/>
      <c r="H555" s="296"/>
      <c r="I555" s="296"/>
      <c r="J555" s="296"/>
      <c r="K555" s="297"/>
    </row>
    <row r="556" spans="1:11" ht="5.5" customHeight="1" thickBot="1" x14ac:dyDescent="0.4">
      <c r="A556" s="139"/>
      <c r="B556" s="42"/>
      <c r="C556" s="42"/>
      <c r="D556" s="42"/>
      <c r="E556" s="42"/>
      <c r="F556" s="42"/>
      <c r="G556" s="42"/>
      <c r="H556" s="42"/>
      <c r="I556" s="42"/>
      <c r="J556" s="42"/>
      <c r="K556" s="140"/>
    </row>
    <row r="557" spans="1:11" ht="26.5" customHeight="1" thickBot="1" x14ac:dyDescent="0.4">
      <c r="A557" s="274" t="s">
        <v>709</v>
      </c>
      <c r="B557" s="275"/>
      <c r="C557" s="275"/>
      <c r="D557" s="275"/>
      <c r="E557" s="275"/>
      <c r="F557" s="275"/>
      <c r="G557" s="43" t="e">
        <f>VLOOKUP(F547,Arkusz4!B$2:O$55,6,0)</f>
        <v>#N/A</v>
      </c>
      <c r="H557" s="268" t="str">
        <f>IFERROR(IF(G557="T","OBJĘTE UMOWĄ","NIE DOTYCZY"),"")</f>
        <v/>
      </c>
      <c r="I557" s="268"/>
      <c r="J557" s="268"/>
      <c r="K557" s="269"/>
    </row>
    <row r="558" spans="1:11" ht="15.5" customHeight="1" x14ac:dyDescent="0.35">
      <c r="A558" s="278" t="s">
        <v>654</v>
      </c>
      <c r="B558" s="279"/>
      <c r="C558" s="279"/>
      <c r="D558" s="279"/>
      <c r="E558" s="279"/>
      <c r="F558" s="279"/>
      <c r="G558" s="279"/>
      <c r="H558" s="279"/>
      <c r="I558" s="279"/>
      <c r="J558" s="279"/>
      <c r="K558" s="280"/>
    </row>
    <row r="559" spans="1:11" ht="31" x14ac:dyDescent="0.35">
      <c r="A559" s="141" t="s">
        <v>649</v>
      </c>
      <c r="B559" s="273" t="s">
        <v>650</v>
      </c>
      <c r="C559" s="273"/>
      <c r="D559" s="273"/>
      <c r="E559" s="273"/>
      <c r="F559" s="273"/>
      <c r="G559" s="273"/>
      <c r="H559" s="273"/>
      <c r="I559" s="119" t="s">
        <v>651</v>
      </c>
      <c r="J559" s="119" t="s">
        <v>652</v>
      </c>
      <c r="K559" s="142" t="s">
        <v>658</v>
      </c>
    </row>
    <row r="560" spans="1:11" x14ac:dyDescent="0.35">
      <c r="A560" s="143"/>
      <c r="B560" s="276"/>
      <c r="C560" s="276"/>
      <c r="D560" s="276"/>
      <c r="E560" s="276"/>
      <c r="F560" s="276"/>
      <c r="G560" s="276"/>
      <c r="H560" s="276"/>
      <c r="I560" s="117"/>
      <c r="J560" s="118"/>
      <c r="K560" s="144"/>
    </row>
    <row r="561" spans="1:11" x14ac:dyDescent="0.35">
      <c r="A561" s="143"/>
      <c r="B561" s="276"/>
      <c r="C561" s="276"/>
      <c r="D561" s="276"/>
      <c r="E561" s="276"/>
      <c r="F561" s="276"/>
      <c r="G561" s="276"/>
      <c r="H561" s="276"/>
      <c r="I561" s="117"/>
      <c r="J561" s="118"/>
      <c r="K561" s="144"/>
    </row>
    <row r="562" spans="1:11" x14ac:dyDescent="0.35">
      <c r="A562" s="143"/>
      <c r="B562" s="276"/>
      <c r="C562" s="276"/>
      <c r="D562" s="276"/>
      <c r="E562" s="276"/>
      <c r="F562" s="276"/>
      <c r="G562" s="276"/>
      <c r="H562" s="276"/>
      <c r="I562" s="117"/>
      <c r="J562" s="118"/>
      <c r="K562" s="144"/>
    </row>
    <row r="563" spans="1:11" x14ac:dyDescent="0.35">
      <c r="A563" s="143"/>
      <c r="B563" s="276"/>
      <c r="C563" s="276"/>
      <c r="D563" s="276"/>
      <c r="E563" s="276"/>
      <c r="F563" s="276"/>
      <c r="G563" s="276"/>
      <c r="H563" s="276"/>
      <c r="I563" s="117"/>
      <c r="J563" s="118"/>
      <c r="K563" s="144"/>
    </row>
    <row r="564" spans="1:11" x14ac:dyDescent="0.35">
      <c r="A564" s="143"/>
      <c r="B564" s="276"/>
      <c r="C564" s="276"/>
      <c r="D564" s="276"/>
      <c r="E564" s="276"/>
      <c r="F564" s="276"/>
      <c r="G564" s="276"/>
      <c r="H564" s="276"/>
      <c r="I564" s="117"/>
      <c r="J564" s="118"/>
      <c r="K564" s="144"/>
    </row>
    <row r="565" spans="1:11" x14ac:dyDescent="0.35">
      <c r="A565" s="143"/>
      <c r="B565" s="276"/>
      <c r="C565" s="276"/>
      <c r="D565" s="276"/>
      <c r="E565" s="276"/>
      <c r="F565" s="276"/>
      <c r="G565" s="276"/>
      <c r="H565" s="276"/>
      <c r="I565" s="117"/>
      <c r="J565" s="118"/>
      <c r="K565" s="144"/>
    </row>
    <row r="566" spans="1:11" x14ac:dyDescent="0.35">
      <c r="A566" s="143"/>
      <c r="B566" s="276"/>
      <c r="C566" s="276"/>
      <c r="D566" s="276"/>
      <c r="E566" s="276"/>
      <c r="F566" s="276"/>
      <c r="G566" s="276"/>
      <c r="H566" s="276"/>
      <c r="I566" s="117"/>
      <c r="J566" s="118"/>
      <c r="K566" s="144"/>
    </row>
    <row r="567" spans="1:11" x14ac:dyDescent="0.35">
      <c r="A567" s="143"/>
      <c r="B567" s="276"/>
      <c r="C567" s="276"/>
      <c r="D567" s="276"/>
      <c r="E567" s="276"/>
      <c r="F567" s="276"/>
      <c r="G567" s="276"/>
      <c r="H567" s="276"/>
      <c r="I567" s="117"/>
      <c r="J567" s="118"/>
      <c r="K567" s="144"/>
    </row>
    <row r="568" spans="1:11" ht="15.5" customHeight="1" thickBot="1" x14ac:dyDescent="0.4">
      <c r="A568" s="252" t="s">
        <v>653</v>
      </c>
      <c r="B568" s="253"/>
      <c r="C568" s="253"/>
      <c r="D568" s="253"/>
      <c r="E568" s="253"/>
      <c r="F568" s="253"/>
      <c r="G568" s="253"/>
      <c r="H568" s="253"/>
      <c r="I568" s="253"/>
      <c r="J568" s="253"/>
      <c r="K568" s="254"/>
    </row>
    <row r="569" spans="1:11" ht="16" thickBot="1" x14ac:dyDescent="0.4">
      <c r="A569" s="145"/>
      <c r="B569" s="21"/>
      <c r="C569" s="21"/>
      <c r="D569" s="21"/>
      <c r="E569" s="21"/>
      <c r="F569" s="21"/>
      <c r="G569" s="21"/>
      <c r="H569" s="21"/>
      <c r="I569" s="21"/>
      <c r="J569" s="21"/>
      <c r="K569" s="146"/>
    </row>
    <row r="570" spans="1:11" ht="32" customHeight="1" thickBot="1" x14ac:dyDescent="0.4">
      <c r="A570" s="274" t="s">
        <v>711</v>
      </c>
      <c r="B570" s="277"/>
      <c r="C570" s="277"/>
      <c r="D570" s="277"/>
      <c r="E570" s="277"/>
      <c r="F570" s="277"/>
      <c r="G570" s="43" t="e">
        <f>VLOOKUP(F547,Arkusz4!B$2:O$55,7,0)</f>
        <v>#N/A</v>
      </c>
      <c r="H570" s="268" t="str">
        <f>IFERROR(IF(G570="T","OBJĘTE UMOWĄ","NIE DOTYCZY"),"")</f>
        <v/>
      </c>
      <c r="I570" s="268"/>
      <c r="J570" s="268"/>
      <c r="K570" s="269"/>
    </row>
    <row r="571" spans="1:11" ht="15.5" customHeight="1" x14ac:dyDescent="0.35">
      <c r="A571" s="278" t="s">
        <v>648</v>
      </c>
      <c r="B571" s="279"/>
      <c r="C571" s="279"/>
      <c r="D571" s="279"/>
      <c r="E571" s="279"/>
      <c r="F571" s="279"/>
      <c r="G571" s="279"/>
      <c r="H571" s="279"/>
      <c r="I571" s="279"/>
      <c r="J571" s="279"/>
      <c r="K571" s="280"/>
    </row>
    <row r="572" spans="1:11" ht="31" x14ac:dyDescent="0.35">
      <c r="A572" s="141" t="s">
        <v>649</v>
      </c>
      <c r="B572" s="273" t="s">
        <v>650</v>
      </c>
      <c r="C572" s="273"/>
      <c r="D572" s="273"/>
      <c r="E572" s="273"/>
      <c r="F572" s="273"/>
      <c r="G572" s="273"/>
      <c r="H572" s="273"/>
      <c r="I572" s="119" t="s">
        <v>651</v>
      </c>
      <c r="J572" s="119" t="s">
        <v>652</v>
      </c>
      <c r="K572" s="142" t="s">
        <v>658</v>
      </c>
    </row>
    <row r="573" spans="1:11" x14ac:dyDescent="0.35">
      <c r="A573" s="143"/>
      <c r="B573" s="251"/>
      <c r="C573" s="251"/>
      <c r="D573" s="251"/>
      <c r="E573" s="251"/>
      <c r="F573" s="251"/>
      <c r="G573" s="251"/>
      <c r="H573" s="251"/>
      <c r="I573" s="117"/>
      <c r="J573" s="118"/>
      <c r="K573" s="144"/>
    </row>
    <row r="574" spans="1:11" x14ac:dyDescent="0.35">
      <c r="A574" s="143"/>
      <c r="B574" s="251"/>
      <c r="C574" s="251"/>
      <c r="D574" s="251"/>
      <c r="E574" s="251"/>
      <c r="F574" s="251"/>
      <c r="G574" s="251"/>
      <c r="H574" s="251"/>
      <c r="I574" s="117"/>
      <c r="J574" s="118"/>
      <c r="K574" s="144"/>
    </row>
    <row r="575" spans="1:11" x14ac:dyDescent="0.35">
      <c r="A575" s="143"/>
      <c r="B575" s="251"/>
      <c r="C575" s="251"/>
      <c r="D575" s="251"/>
      <c r="E575" s="251"/>
      <c r="F575" s="251"/>
      <c r="G575" s="251"/>
      <c r="H575" s="251"/>
      <c r="I575" s="117"/>
      <c r="J575" s="118"/>
      <c r="K575" s="144"/>
    </row>
    <row r="576" spans="1:11" x14ac:dyDescent="0.35">
      <c r="A576" s="143"/>
      <c r="B576" s="251"/>
      <c r="C576" s="251"/>
      <c r="D576" s="251"/>
      <c r="E576" s="251"/>
      <c r="F576" s="251"/>
      <c r="G576" s="251"/>
      <c r="H576" s="251"/>
      <c r="I576" s="117"/>
      <c r="J576" s="118"/>
      <c r="K576" s="144"/>
    </row>
    <row r="577" spans="1:11" x14ac:dyDescent="0.35">
      <c r="A577" s="143"/>
      <c r="B577" s="251"/>
      <c r="C577" s="251"/>
      <c r="D577" s="251"/>
      <c r="E577" s="251"/>
      <c r="F577" s="251"/>
      <c r="G577" s="251"/>
      <c r="H577" s="251"/>
      <c r="I577" s="117"/>
      <c r="J577" s="118"/>
      <c r="K577" s="144"/>
    </row>
    <row r="578" spans="1:11" x14ac:dyDescent="0.35">
      <c r="A578" s="143"/>
      <c r="B578" s="251"/>
      <c r="C578" s="251"/>
      <c r="D578" s="251"/>
      <c r="E578" s="251"/>
      <c r="F578" s="251"/>
      <c r="G578" s="251"/>
      <c r="H578" s="251"/>
      <c r="I578" s="117"/>
      <c r="J578" s="118"/>
      <c r="K578" s="144"/>
    </row>
    <row r="579" spans="1:11" x14ac:dyDescent="0.35">
      <c r="A579" s="143"/>
      <c r="B579" s="251"/>
      <c r="C579" s="251"/>
      <c r="D579" s="251"/>
      <c r="E579" s="251"/>
      <c r="F579" s="251"/>
      <c r="G579" s="251"/>
      <c r="H579" s="251"/>
      <c r="I579" s="117"/>
      <c r="J579" s="118"/>
      <c r="K579" s="144"/>
    </row>
    <row r="580" spans="1:11" x14ac:dyDescent="0.35">
      <c r="A580" s="143"/>
      <c r="B580" s="251"/>
      <c r="C580" s="251"/>
      <c r="D580" s="251"/>
      <c r="E580" s="251"/>
      <c r="F580" s="251"/>
      <c r="G580" s="251"/>
      <c r="H580" s="251"/>
      <c r="I580" s="117"/>
      <c r="J580" s="118"/>
      <c r="K580" s="144"/>
    </row>
    <row r="581" spans="1:11" ht="15.5" customHeight="1" thickBot="1" x14ac:dyDescent="0.4">
      <c r="A581" s="252" t="s">
        <v>653</v>
      </c>
      <c r="B581" s="253"/>
      <c r="C581" s="253"/>
      <c r="D581" s="253"/>
      <c r="E581" s="253"/>
      <c r="F581" s="253"/>
      <c r="G581" s="253"/>
      <c r="H581" s="253"/>
      <c r="I581" s="253"/>
      <c r="J581" s="253"/>
      <c r="K581" s="254"/>
    </row>
    <row r="582" spans="1:11" ht="16" thickBot="1" x14ac:dyDescent="0.4">
      <c r="A582" s="145"/>
      <c r="B582" s="21"/>
      <c r="C582" s="21"/>
      <c r="D582" s="21"/>
      <c r="E582" s="21"/>
      <c r="F582" s="21"/>
      <c r="G582" s="21"/>
      <c r="H582" s="21"/>
      <c r="I582" s="21"/>
      <c r="J582" s="21"/>
      <c r="K582" s="146"/>
    </row>
    <row r="583" spans="1:11" ht="25.5" customHeight="1" thickBot="1" x14ac:dyDescent="0.4">
      <c r="A583" s="266" t="s">
        <v>710</v>
      </c>
      <c r="B583" s="267"/>
      <c r="C583" s="267"/>
      <c r="D583" s="267"/>
      <c r="E583" s="267"/>
      <c r="F583" s="267"/>
      <c r="G583" s="43" t="e">
        <f>VLOOKUP(F547,Arkusz4!B$2:O$55,8,0)</f>
        <v>#N/A</v>
      </c>
      <c r="H583" s="268" t="str">
        <f>IFERROR(IF(G583="T","OBJĘTE UMOWĄ","NIE DOTYCZY"),"")</f>
        <v/>
      </c>
      <c r="I583" s="268"/>
      <c r="J583" s="268"/>
      <c r="K583" s="269"/>
    </row>
    <row r="584" spans="1:11" ht="15.5" customHeight="1" x14ac:dyDescent="0.35">
      <c r="A584" s="270" t="s">
        <v>648</v>
      </c>
      <c r="B584" s="271"/>
      <c r="C584" s="271"/>
      <c r="D584" s="271"/>
      <c r="E584" s="271"/>
      <c r="F584" s="271"/>
      <c r="G584" s="271"/>
      <c r="H584" s="271"/>
      <c r="I584" s="271"/>
      <c r="J584" s="271"/>
      <c r="K584" s="272"/>
    </row>
    <row r="585" spans="1:11" ht="31" x14ac:dyDescent="0.35">
      <c r="A585" s="141" t="s">
        <v>649</v>
      </c>
      <c r="B585" s="273" t="s">
        <v>650</v>
      </c>
      <c r="C585" s="273"/>
      <c r="D585" s="273"/>
      <c r="E585" s="273"/>
      <c r="F585" s="273"/>
      <c r="G585" s="273"/>
      <c r="H585" s="273"/>
      <c r="I585" s="119" t="s">
        <v>651</v>
      </c>
      <c r="J585" s="119" t="s">
        <v>652</v>
      </c>
      <c r="K585" s="142" t="s">
        <v>658</v>
      </c>
    </row>
    <row r="586" spans="1:11" x14ac:dyDescent="0.35">
      <c r="A586" s="143"/>
      <c r="B586" s="251"/>
      <c r="C586" s="251"/>
      <c r="D586" s="251"/>
      <c r="E586" s="251"/>
      <c r="F586" s="251"/>
      <c r="G586" s="251"/>
      <c r="H586" s="251"/>
      <c r="I586" s="117"/>
      <c r="J586" s="118"/>
      <c r="K586" s="144"/>
    </row>
    <row r="587" spans="1:11" x14ac:dyDescent="0.35">
      <c r="A587" s="143"/>
      <c r="B587" s="251"/>
      <c r="C587" s="251"/>
      <c r="D587" s="251"/>
      <c r="E587" s="251"/>
      <c r="F587" s="251"/>
      <c r="G587" s="251"/>
      <c r="H587" s="251"/>
      <c r="I587" s="117"/>
      <c r="J587" s="118"/>
      <c r="K587" s="144"/>
    </row>
    <row r="588" spans="1:11" x14ac:dyDescent="0.35">
      <c r="A588" s="143"/>
      <c r="B588" s="251"/>
      <c r="C588" s="251"/>
      <c r="D588" s="251"/>
      <c r="E588" s="251"/>
      <c r="F588" s="251"/>
      <c r="G588" s="251"/>
      <c r="H588" s="251"/>
      <c r="I588" s="117"/>
      <c r="J588" s="118"/>
      <c r="K588" s="144"/>
    </row>
    <row r="589" spans="1:11" x14ac:dyDescent="0.35">
      <c r="A589" s="143"/>
      <c r="B589" s="251"/>
      <c r="C589" s="251"/>
      <c r="D589" s="251"/>
      <c r="E589" s="251"/>
      <c r="F589" s="251"/>
      <c r="G589" s="251"/>
      <c r="H589" s="251"/>
      <c r="I589" s="117"/>
      <c r="J589" s="118"/>
      <c r="K589" s="144"/>
    </row>
    <row r="590" spans="1:11" x14ac:dyDescent="0.35">
      <c r="A590" s="143"/>
      <c r="B590" s="251"/>
      <c r="C590" s="251"/>
      <c r="D590" s="251"/>
      <c r="E590" s="251"/>
      <c r="F590" s="251"/>
      <c r="G590" s="251"/>
      <c r="H590" s="251"/>
      <c r="I590" s="117"/>
      <c r="J590" s="118"/>
      <c r="K590" s="144"/>
    </row>
    <row r="591" spans="1:11" x14ac:dyDescent="0.35">
      <c r="A591" s="143"/>
      <c r="B591" s="251"/>
      <c r="C591" s="251"/>
      <c r="D591" s="251"/>
      <c r="E591" s="251"/>
      <c r="F591" s="251"/>
      <c r="G591" s="251"/>
      <c r="H591" s="251"/>
      <c r="I591" s="117"/>
      <c r="J591" s="118"/>
      <c r="K591" s="144"/>
    </row>
    <row r="592" spans="1:11" x14ac:dyDescent="0.35">
      <c r="A592" s="143"/>
      <c r="B592" s="251"/>
      <c r="C592" s="251"/>
      <c r="D592" s="251"/>
      <c r="E592" s="251"/>
      <c r="F592" s="251"/>
      <c r="G592" s="251"/>
      <c r="H592" s="251"/>
      <c r="I592" s="117"/>
      <c r="J592" s="118"/>
      <c r="K592" s="144"/>
    </row>
    <row r="593" spans="1:11" x14ac:dyDescent="0.35">
      <c r="A593" s="143"/>
      <c r="B593" s="251"/>
      <c r="C593" s="251"/>
      <c r="D593" s="251"/>
      <c r="E593" s="251"/>
      <c r="F593" s="251"/>
      <c r="G593" s="251"/>
      <c r="H593" s="251"/>
      <c r="I593" s="117"/>
      <c r="J593" s="118"/>
      <c r="K593" s="144"/>
    </row>
    <row r="594" spans="1:11" ht="15.5" customHeight="1" thickBot="1" x14ac:dyDescent="0.4">
      <c r="A594" s="252" t="s">
        <v>653</v>
      </c>
      <c r="B594" s="253"/>
      <c r="C594" s="253"/>
      <c r="D594" s="253"/>
      <c r="E594" s="253"/>
      <c r="F594" s="253"/>
      <c r="G594" s="253"/>
      <c r="H594" s="253"/>
      <c r="I594" s="253"/>
      <c r="J594" s="253"/>
      <c r="K594" s="254"/>
    </row>
    <row r="595" spans="1:11" ht="16" thickBot="1" x14ac:dyDescent="0.4">
      <c r="A595" s="145"/>
      <c r="B595" s="21"/>
      <c r="C595" s="21"/>
      <c r="D595" s="21"/>
      <c r="E595" s="21"/>
      <c r="F595" s="21"/>
      <c r="G595" s="21"/>
      <c r="H595" s="21"/>
      <c r="I595" s="21"/>
      <c r="J595" s="21"/>
      <c r="K595" s="146"/>
    </row>
    <row r="596" spans="1:11" ht="35.5" customHeight="1" thickBot="1" x14ac:dyDescent="0.4">
      <c r="A596" s="266" t="s">
        <v>712</v>
      </c>
      <c r="B596" s="267"/>
      <c r="C596" s="267"/>
      <c r="D596" s="267"/>
      <c r="E596" s="267"/>
      <c r="F596" s="267"/>
      <c r="G596" s="43" t="e">
        <f>VLOOKUP(F547,Arkusz4!B$2:O$55,9,0)</f>
        <v>#N/A</v>
      </c>
      <c r="H596" s="268" t="str">
        <f>IFERROR(IF(G596="T","OBJĘTE UMOWĄ","NIE DOTYCZY"),"")</f>
        <v/>
      </c>
      <c r="I596" s="268"/>
      <c r="J596" s="268"/>
      <c r="K596" s="269"/>
    </row>
    <row r="597" spans="1:11" ht="15.5" customHeight="1" x14ac:dyDescent="0.35">
      <c r="A597" s="270" t="s">
        <v>648</v>
      </c>
      <c r="B597" s="271"/>
      <c r="C597" s="271"/>
      <c r="D597" s="271"/>
      <c r="E597" s="271"/>
      <c r="F597" s="271"/>
      <c r="G597" s="271"/>
      <c r="H597" s="271"/>
      <c r="I597" s="271"/>
      <c r="J597" s="271"/>
      <c r="K597" s="272"/>
    </row>
    <row r="598" spans="1:11" ht="31" x14ac:dyDescent="0.35">
      <c r="A598" s="141" t="s">
        <v>649</v>
      </c>
      <c r="B598" s="273" t="s">
        <v>650</v>
      </c>
      <c r="C598" s="273"/>
      <c r="D598" s="273"/>
      <c r="E598" s="273"/>
      <c r="F598" s="273"/>
      <c r="G598" s="273"/>
      <c r="H598" s="273"/>
      <c r="I598" s="119" t="s">
        <v>651</v>
      </c>
      <c r="J598" s="119" t="s">
        <v>652</v>
      </c>
      <c r="K598" s="142" t="s">
        <v>658</v>
      </c>
    </row>
    <row r="599" spans="1:11" x14ac:dyDescent="0.35">
      <c r="A599" s="143"/>
      <c r="B599" s="251"/>
      <c r="C599" s="251"/>
      <c r="D599" s="251"/>
      <c r="E599" s="251"/>
      <c r="F599" s="251"/>
      <c r="G599" s="251"/>
      <c r="H599" s="251"/>
      <c r="I599" s="117"/>
      <c r="J599" s="118"/>
      <c r="K599" s="144"/>
    </row>
    <row r="600" spans="1:11" x14ac:dyDescent="0.35">
      <c r="A600" s="143"/>
      <c r="B600" s="251"/>
      <c r="C600" s="251"/>
      <c r="D600" s="251"/>
      <c r="E600" s="251"/>
      <c r="F600" s="251"/>
      <c r="G600" s="251"/>
      <c r="H600" s="251"/>
      <c r="I600" s="117"/>
      <c r="J600" s="118"/>
      <c r="K600" s="144"/>
    </row>
    <row r="601" spans="1:11" x14ac:dyDescent="0.35">
      <c r="A601" s="143"/>
      <c r="B601" s="251"/>
      <c r="C601" s="251"/>
      <c r="D601" s="251"/>
      <c r="E601" s="251"/>
      <c r="F601" s="251"/>
      <c r="G601" s="251"/>
      <c r="H601" s="251"/>
      <c r="I601" s="117"/>
      <c r="J601" s="118"/>
      <c r="K601" s="144"/>
    </row>
    <row r="602" spans="1:11" x14ac:dyDescent="0.35">
      <c r="A602" s="143"/>
      <c r="B602" s="251"/>
      <c r="C602" s="251"/>
      <c r="D602" s="251"/>
      <c r="E602" s="251"/>
      <c r="F602" s="251"/>
      <c r="G602" s="251"/>
      <c r="H602" s="251"/>
      <c r="I602" s="117"/>
      <c r="J602" s="118"/>
      <c r="K602" s="144"/>
    </row>
    <row r="603" spans="1:11" x14ac:dyDescent="0.35">
      <c r="A603" s="143"/>
      <c r="B603" s="251"/>
      <c r="C603" s="251"/>
      <c r="D603" s="251"/>
      <c r="E603" s="251"/>
      <c r="F603" s="251"/>
      <c r="G603" s="251"/>
      <c r="H603" s="251"/>
      <c r="I603" s="117"/>
      <c r="J603" s="118"/>
      <c r="K603" s="144"/>
    </row>
    <row r="604" spans="1:11" x14ac:dyDescent="0.35">
      <c r="A604" s="143"/>
      <c r="B604" s="251"/>
      <c r="C604" s="251"/>
      <c r="D604" s="251"/>
      <c r="E604" s="251"/>
      <c r="F604" s="251"/>
      <c r="G604" s="251"/>
      <c r="H604" s="251"/>
      <c r="I604" s="117"/>
      <c r="J604" s="118"/>
      <c r="K604" s="144"/>
    </row>
    <row r="605" spans="1:11" x14ac:dyDescent="0.35">
      <c r="A605" s="143"/>
      <c r="B605" s="251"/>
      <c r="C605" s="251"/>
      <c r="D605" s="251"/>
      <c r="E605" s="251"/>
      <c r="F605" s="251"/>
      <c r="G605" s="251"/>
      <c r="H605" s="251"/>
      <c r="I605" s="117"/>
      <c r="J605" s="118"/>
      <c r="K605" s="144"/>
    </row>
    <row r="606" spans="1:11" x14ac:dyDescent="0.35">
      <c r="A606" s="143"/>
      <c r="B606" s="251"/>
      <c r="C606" s="251"/>
      <c r="D606" s="251"/>
      <c r="E606" s="251"/>
      <c r="F606" s="251"/>
      <c r="G606" s="251"/>
      <c r="H606" s="251"/>
      <c r="I606" s="117"/>
      <c r="J606" s="118"/>
      <c r="K606" s="144"/>
    </row>
    <row r="607" spans="1:11" ht="15.5" customHeight="1" thickBot="1" x14ac:dyDescent="0.4">
      <c r="A607" s="252" t="s">
        <v>653</v>
      </c>
      <c r="B607" s="253"/>
      <c r="C607" s="253"/>
      <c r="D607" s="253"/>
      <c r="E607" s="253"/>
      <c r="F607" s="253"/>
      <c r="G607" s="253"/>
      <c r="H607" s="253"/>
      <c r="I607" s="253"/>
      <c r="J607" s="253"/>
      <c r="K607" s="254"/>
    </row>
    <row r="608" spans="1:11" ht="16" thickBot="1" x14ac:dyDescent="0.4">
      <c r="A608" s="145"/>
      <c r="B608" s="21"/>
      <c r="C608" s="21"/>
      <c r="D608" s="21"/>
      <c r="E608" s="21"/>
      <c r="F608" s="21"/>
      <c r="G608" s="21"/>
      <c r="H608" s="21"/>
      <c r="I608" s="21"/>
      <c r="J608" s="21"/>
      <c r="K608" s="146"/>
    </row>
    <row r="609" spans="1:11" ht="28.5" customHeight="1" thickBot="1" x14ac:dyDescent="0.4">
      <c r="A609" s="266" t="s">
        <v>713</v>
      </c>
      <c r="B609" s="267"/>
      <c r="C609" s="267"/>
      <c r="D609" s="267"/>
      <c r="E609" s="267"/>
      <c r="F609" s="267"/>
      <c r="G609" s="43" t="e">
        <f>VLOOKUP(F547,Arkusz4!B$2:O$55,10,0)</f>
        <v>#N/A</v>
      </c>
      <c r="H609" s="268" t="str">
        <f>IFERROR(IF(G609="T","OBJĘTE UMOWĄ","NIE DOTYCZY"),"")</f>
        <v/>
      </c>
      <c r="I609" s="268"/>
      <c r="J609" s="268"/>
      <c r="K609" s="269"/>
    </row>
    <row r="610" spans="1:11" ht="15.5" customHeight="1" x14ac:dyDescent="0.35">
      <c r="A610" s="270" t="s">
        <v>648</v>
      </c>
      <c r="B610" s="271"/>
      <c r="C610" s="271"/>
      <c r="D610" s="271"/>
      <c r="E610" s="271"/>
      <c r="F610" s="271"/>
      <c r="G610" s="271"/>
      <c r="H610" s="271"/>
      <c r="I610" s="271"/>
      <c r="J610" s="271"/>
      <c r="K610" s="272"/>
    </row>
    <row r="611" spans="1:11" ht="31" x14ac:dyDescent="0.35">
      <c r="A611" s="141" t="s">
        <v>649</v>
      </c>
      <c r="B611" s="273" t="s">
        <v>650</v>
      </c>
      <c r="C611" s="273"/>
      <c r="D611" s="273"/>
      <c r="E611" s="273"/>
      <c r="F611" s="273"/>
      <c r="G611" s="273"/>
      <c r="H611" s="273"/>
      <c r="I611" s="119" t="s">
        <v>651</v>
      </c>
      <c r="J611" s="119" t="s">
        <v>652</v>
      </c>
      <c r="K611" s="142" t="s">
        <v>658</v>
      </c>
    </row>
    <row r="612" spans="1:11" x14ac:dyDescent="0.35">
      <c r="A612" s="143"/>
      <c r="B612" s="251"/>
      <c r="C612" s="251"/>
      <c r="D612" s="251"/>
      <c r="E612" s="251"/>
      <c r="F612" s="251"/>
      <c r="G612" s="251"/>
      <c r="H612" s="251"/>
      <c r="I612" s="117"/>
      <c r="J612" s="118"/>
      <c r="K612" s="144"/>
    </row>
    <row r="613" spans="1:11" x14ac:dyDescent="0.35">
      <c r="A613" s="143"/>
      <c r="B613" s="251"/>
      <c r="C613" s="251"/>
      <c r="D613" s="251"/>
      <c r="E613" s="251"/>
      <c r="F613" s="251"/>
      <c r="G613" s="251"/>
      <c r="H613" s="251"/>
      <c r="I613" s="117"/>
      <c r="J613" s="118"/>
      <c r="K613" s="144"/>
    </row>
    <row r="614" spans="1:11" x14ac:dyDescent="0.35">
      <c r="A614" s="143"/>
      <c r="B614" s="251"/>
      <c r="C614" s="251"/>
      <c r="D614" s="251"/>
      <c r="E614" s="251"/>
      <c r="F614" s="251"/>
      <c r="G614" s="251"/>
      <c r="H614" s="251"/>
      <c r="I614" s="117"/>
      <c r="J614" s="118"/>
      <c r="K614" s="144"/>
    </row>
    <row r="615" spans="1:11" x14ac:dyDescent="0.35">
      <c r="A615" s="143"/>
      <c r="B615" s="251"/>
      <c r="C615" s="251"/>
      <c r="D615" s="251"/>
      <c r="E615" s="251"/>
      <c r="F615" s="251"/>
      <c r="G615" s="251"/>
      <c r="H615" s="251"/>
      <c r="I615" s="117"/>
      <c r="J615" s="118"/>
      <c r="K615" s="144"/>
    </row>
    <row r="616" spans="1:11" x14ac:dyDescent="0.35">
      <c r="A616" s="143"/>
      <c r="B616" s="251"/>
      <c r="C616" s="251"/>
      <c r="D616" s="251"/>
      <c r="E616" s="251"/>
      <c r="F616" s="251"/>
      <c r="G616" s="251"/>
      <c r="H616" s="251"/>
      <c r="I616" s="117"/>
      <c r="J616" s="118"/>
      <c r="K616" s="144"/>
    </row>
    <row r="617" spans="1:11" x14ac:dyDescent="0.35">
      <c r="A617" s="143"/>
      <c r="B617" s="251"/>
      <c r="C617" s="251"/>
      <c r="D617" s="251"/>
      <c r="E617" s="251"/>
      <c r="F617" s="251"/>
      <c r="G617" s="251"/>
      <c r="H617" s="251"/>
      <c r="I617" s="117"/>
      <c r="J617" s="118"/>
      <c r="K617" s="144"/>
    </row>
    <row r="618" spans="1:11" x14ac:dyDescent="0.35">
      <c r="A618" s="143"/>
      <c r="B618" s="251"/>
      <c r="C618" s="251"/>
      <c r="D618" s="251"/>
      <c r="E618" s="251"/>
      <c r="F618" s="251"/>
      <c r="G618" s="251"/>
      <c r="H618" s="251"/>
      <c r="I618" s="117"/>
      <c r="J618" s="118"/>
      <c r="K618" s="144"/>
    </row>
    <row r="619" spans="1:11" x14ac:dyDescent="0.35">
      <c r="A619" s="143"/>
      <c r="B619" s="251"/>
      <c r="C619" s="251"/>
      <c r="D619" s="251"/>
      <c r="E619" s="251"/>
      <c r="F619" s="251"/>
      <c r="G619" s="251"/>
      <c r="H619" s="251"/>
      <c r="I619" s="117"/>
      <c r="J619" s="118"/>
      <c r="K619" s="144"/>
    </row>
    <row r="620" spans="1:11" ht="15.5" customHeight="1" thickBot="1" x14ac:dyDescent="0.4">
      <c r="A620" s="252" t="s">
        <v>653</v>
      </c>
      <c r="B620" s="253"/>
      <c r="C620" s="253"/>
      <c r="D620" s="253"/>
      <c r="E620" s="253"/>
      <c r="F620" s="253"/>
      <c r="G620" s="253"/>
      <c r="H620" s="253"/>
      <c r="I620" s="253"/>
      <c r="J620" s="253"/>
      <c r="K620" s="254"/>
    </row>
    <row r="621" spans="1:11" ht="16" thickBot="1" x14ac:dyDescent="0.4">
      <c r="A621" s="145"/>
      <c r="B621" s="21"/>
      <c r="C621" s="21"/>
      <c r="D621" s="21"/>
      <c r="E621" s="21"/>
      <c r="F621" s="21"/>
      <c r="G621" s="21"/>
      <c r="H621" s="21"/>
      <c r="I621" s="21"/>
      <c r="J621" s="21"/>
      <c r="K621" s="146"/>
    </row>
    <row r="622" spans="1:11" ht="27" customHeight="1" thickBot="1" x14ac:dyDescent="0.4">
      <c r="A622" s="266" t="s">
        <v>714</v>
      </c>
      <c r="B622" s="267"/>
      <c r="C622" s="267"/>
      <c r="D622" s="267"/>
      <c r="E622" s="267"/>
      <c r="F622" s="267"/>
      <c r="G622" s="43" t="e">
        <f>VLOOKUP(F547,Arkusz4!B$2:O$55,11,0)</f>
        <v>#N/A</v>
      </c>
      <c r="H622" s="268" t="str">
        <f>IFERROR(IF(G622="T","OBJĘTE UMOWĄ","NIE DOTYCZY"),"")</f>
        <v/>
      </c>
      <c r="I622" s="268"/>
      <c r="J622" s="268"/>
      <c r="K622" s="269"/>
    </row>
    <row r="623" spans="1:11" ht="15.5" customHeight="1" x14ac:dyDescent="0.35">
      <c r="A623" s="270" t="s">
        <v>648</v>
      </c>
      <c r="B623" s="271"/>
      <c r="C623" s="271"/>
      <c r="D623" s="271"/>
      <c r="E623" s="271"/>
      <c r="F623" s="271"/>
      <c r="G623" s="271"/>
      <c r="H623" s="271"/>
      <c r="I623" s="271"/>
      <c r="J623" s="271"/>
      <c r="K623" s="272"/>
    </row>
    <row r="624" spans="1:11" ht="31" x14ac:dyDescent="0.35">
      <c r="A624" s="141" t="s">
        <v>649</v>
      </c>
      <c r="B624" s="273" t="s">
        <v>650</v>
      </c>
      <c r="C624" s="273"/>
      <c r="D624" s="273"/>
      <c r="E624" s="273"/>
      <c r="F624" s="273"/>
      <c r="G624" s="273"/>
      <c r="H624" s="273"/>
      <c r="I624" s="119" t="s">
        <v>651</v>
      </c>
      <c r="J624" s="119" t="s">
        <v>652</v>
      </c>
      <c r="K624" s="142" t="s">
        <v>658</v>
      </c>
    </row>
    <row r="625" spans="1:11" x14ac:dyDescent="0.35">
      <c r="A625" s="143"/>
      <c r="B625" s="251"/>
      <c r="C625" s="251"/>
      <c r="D625" s="251"/>
      <c r="E625" s="251"/>
      <c r="F625" s="251"/>
      <c r="G625" s="251"/>
      <c r="H625" s="251"/>
      <c r="I625" s="117"/>
      <c r="J625" s="118"/>
      <c r="K625" s="144"/>
    </row>
    <row r="626" spans="1:11" x14ac:dyDescent="0.35">
      <c r="A626" s="143"/>
      <c r="B626" s="251"/>
      <c r="C626" s="251"/>
      <c r="D626" s="251"/>
      <c r="E626" s="251"/>
      <c r="F626" s="251"/>
      <c r="G626" s="251"/>
      <c r="H626" s="251"/>
      <c r="I626" s="117"/>
      <c r="J626" s="118"/>
      <c r="K626" s="144"/>
    </row>
    <row r="627" spans="1:11" x14ac:dyDescent="0.35">
      <c r="A627" s="143"/>
      <c r="B627" s="251"/>
      <c r="C627" s="251"/>
      <c r="D627" s="251"/>
      <c r="E627" s="251"/>
      <c r="F627" s="251"/>
      <c r="G627" s="251"/>
      <c r="H627" s="251"/>
      <c r="I627" s="117"/>
      <c r="J627" s="118"/>
      <c r="K627" s="144"/>
    </row>
    <row r="628" spans="1:11" x14ac:dyDescent="0.35">
      <c r="A628" s="143"/>
      <c r="B628" s="251"/>
      <c r="C628" s="251"/>
      <c r="D628" s="251"/>
      <c r="E628" s="251"/>
      <c r="F628" s="251"/>
      <c r="G628" s="251"/>
      <c r="H628" s="251"/>
      <c r="I628" s="117"/>
      <c r="J628" s="118"/>
      <c r="K628" s="144"/>
    </row>
    <row r="629" spans="1:11" x14ac:dyDescent="0.35">
      <c r="A629" s="143"/>
      <c r="B629" s="251"/>
      <c r="C629" s="251"/>
      <c r="D629" s="251"/>
      <c r="E629" s="251"/>
      <c r="F629" s="251"/>
      <c r="G629" s="251"/>
      <c r="H629" s="251"/>
      <c r="I629" s="117"/>
      <c r="J629" s="118"/>
      <c r="K629" s="144"/>
    </row>
    <row r="630" spans="1:11" x14ac:dyDescent="0.35">
      <c r="A630" s="143"/>
      <c r="B630" s="251"/>
      <c r="C630" s="251"/>
      <c r="D630" s="251"/>
      <c r="E630" s="251"/>
      <c r="F630" s="251"/>
      <c r="G630" s="251"/>
      <c r="H630" s="251"/>
      <c r="I630" s="117"/>
      <c r="J630" s="118"/>
      <c r="K630" s="144"/>
    </row>
    <row r="631" spans="1:11" x14ac:dyDescent="0.35">
      <c r="A631" s="143"/>
      <c r="B631" s="251"/>
      <c r="C631" s="251"/>
      <c r="D631" s="251"/>
      <c r="E631" s="251"/>
      <c r="F631" s="251"/>
      <c r="G631" s="251"/>
      <c r="H631" s="251"/>
      <c r="I631" s="117"/>
      <c r="J631" s="118"/>
      <c r="K631" s="144"/>
    </row>
    <row r="632" spans="1:11" x14ac:dyDescent="0.35">
      <c r="A632" s="143"/>
      <c r="B632" s="251"/>
      <c r="C632" s="251"/>
      <c r="D632" s="251"/>
      <c r="E632" s="251"/>
      <c r="F632" s="251"/>
      <c r="G632" s="251"/>
      <c r="H632" s="251"/>
      <c r="I632" s="117"/>
      <c r="J632" s="118"/>
      <c r="K632" s="144"/>
    </row>
    <row r="633" spans="1:11" ht="15.5" customHeight="1" thickBot="1" x14ac:dyDescent="0.4">
      <c r="A633" s="252" t="s">
        <v>653</v>
      </c>
      <c r="B633" s="253"/>
      <c r="C633" s="253"/>
      <c r="D633" s="253"/>
      <c r="E633" s="253"/>
      <c r="F633" s="253"/>
      <c r="G633" s="253"/>
      <c r="H633" s="253"/>
      <c r="I633" s="253"/>
      <c r="J633" s="253"/>
      <c r="K633" s="254"/>
    </row>
    <row r="634" spans="1:11" ht="16" thickBot="1" x14ac:dyDescent="0.4">
      <c r="A634" s="145"/>
      <c r="B634" s="21"/>
      <c r="C634" s="21"/>
      <c r="D634" s="21"/>
      <c r="E634" s="21"/>
      <c r="F634" s="21"/>
      <c r="G634" s="21"/>
      <c r="H634" s="21"/>
      <c r="I634" s="21"/>
      <c r="J634" s="21"/>
      <c r="K634" s="146"/>
    </row>
    <row r="635" spans="1:11" ht="30.5" customHeight="1" thickBot="1" x14ac:dyDescent="0.4">
      <c r="A635" s="274" t="s">
        <v>715</v>
      </c>
      <c r="B635" s="275"/>
      <c r="C635" s="275"/>
      <c r="D635" s="275"/>
      <c r="E635" s="275"/>
      <c r="F635" s="275"/>
      <c r="G635" s="43" t="e">
        <f>VLOOKUP(F547,Arkusz4!B$2:O$55,12,0)</f>
        <v>#N/A</v>
      </c>
      <c r="H635" s="268" t="str">
        <f>IFERROR(IF(G635="T","OBJĘTE UMOWĄ","NIE DOTYCZY"),"")</f>
        <v/>
      </c>
      <c r="I635" s="268"/>
      <c r="J635" s="268"/>
      <c r="K635" s="269"/>
    </row>
    <row r="636" spans="1:11" ht="15.5" customHeight="1" x14ac:dyDescent="0.35">
      <c r="A636" s="270" t="s">
        <v>648</v>
      </c>
      <c r="B636" s="271"/>
      <c r="C636" s="271"/>
      <c r="D636" s="271"/>
      <c r="E636" s="271"/>
      <c r="F636" s="271"/>
      <c r="G636" s="271"/>
      <c r="H636" s="271"/>
      <c r="I636" s="271"/>
      <c r="J636" s="271"/>
      <c r="K636" s="272"/>
    </row>
    <row r="637" spans="1:11" ht="31" x14ac:dyDescent="0.35">
      <c r="A637" s="141" t="s">
        <v>649</v>
      </c>
      <c r="B637" s="273" t="s">
        <v>650</v>
      </c>
      <c r="C637" s="273"/>
      <c r="D637" s="273"/>
      <c r="E637" s="273"/>
      <c r="F637" s="273"/>
      <c r="G637" s="273"/>
      <c r="H637" s="273"/>
      <c r="I637" s="119" t="s">
        <v>651</v>
      </c>
      <c r="J637" s="119" t="s">
        <v>652</v>
      </c>
      <c r="K637" s="142" t="s">
        <v>658</v>
      </c>
    </row>
    <row r="638" spans="1:11" x14ac:dyDescent="0.35">
      <c r="A638" s="143"/>
      <c r="B638" s="251"/>
      <c r="C638" s="251"/>
      <c r="D638" s="251"/>
      <c r="E638" s="251"/>
      <c r="F638" s="251"/>
      <c r="G638" s="251"/>
      <c r="H638" s="251"/>
      <c r="I638" s="117"/>
      <c r="J638" s="118"/>
      <c r="K638" s="144"/>
    </row>
    <row r="639" spans="1:11" x14ac:dyDescent="0.35">
      <c r="A639" s="143"/>
      <c r="B639" s="251"/>
      <c r="C639" s="251"/>
      <c r="D639" s="251"/>
      <c r="E639" s="251"/>
      <c r="F639" s="251"/>
      <c r="G639" s="251"/>
      <c r="H639" s="251"/>
      <c r="I639" s="117"/>
      <c r="J639" s="118"/>
      <c r="K639" s="144"/>
    </row>
    <row r="640" spans="1:11" x14ac:dyDescent="0.35">
      <c r="A640" s="143"/>
      <c r="B640" s="251"/>
      <c r="C640" s="251"/>
      <c r="D640" s="251"/>
      <c r="E640" s="251"/>
      <c r="F640" s="251"/>
      <c r="G640" s="251"/>
      <c r="H640" s="251"/>
      <c r="I640" s="117"/>
      <c r="J640" s="118"/>
      <c r="K640" s="144"/>
    </row>
    <row r="641" spans="1:11" x14ac:dyDescent="0.35">
      <c r="A641" s="143"/>
      <c r="B641" s="251"/>
      <c r="C641" s="251"/>
      <c r="D641" s="251"/>
      <c r="E641" s="251"/>
      <c r="F641" s="251"/>
      <c r="G641" s="251"/>
      <c r="H641" s="251"/>
      <c r="I641" s="117"/>
      <c r="J641" s="118"/>
      <c r="K641" s="144"/>
    </row>
    <row r="642" spans="1:11" x14ac:dyDescent="0.35">
      <c r="A642" s="143"/>
      <c r="B642" s="251"/>
      <c r="C642" s="251"/>
      <c r="D642" s="251"/>
      <c r="E642" s="251"/>
      <c r="F642" s="251"/>
      <c r="G642" s="251"/>
      <c r="H642" s="251"/>
      <c r="I642" s="117"/>
      <c r="J642" s="118"/>
      <c r="K642" s="144"/>
    </row>
    <row r="643" spans="1:11" x14ac:dyDescent="0.35">
      <c r="A643" s="143"/>
      <c r="B643" s="251"/>
      <c r="C643" s="251"/>
      <c r="D643" s="251"/>
      <c r="E643" s="251"/>
      <c r="F643" s="251"/>
      <c r="G643" s="251"/>
      <c r="H643" s="251"/>
      <c r="I643" s="117"/>
      <c r="J643" s="118"/>
      <c r="K643" s="144"/>
    </row>
    <row r="644" spans="1:11" x14ac:dyDescent="0.35">
      <c r="A644" s="143"/>
      <c r="B644" s="251"/>
      <c r="C644" s="251"/>
      <c r="D644" s="251"/>
      <c r="E644" s="251"/>
      <c r="F644" s="251"/>
      <c r="G644" s="251"/>
      <c r="H644" s="251"/>
      <c r="I644" s="117"/>
      <c r="J644" s="118"/>
      <c r="K644" s="144"/>
    </row>
    <row r="645" spans="1:11" x14ac:dyDescent="0.35">
      <c r="A645" s="143"/>
      <c r="B645" s="251"/>
      <c r="C645" s="251"/>
      <c r="D645" s="251"/>
      <c r="E645" s="251"/>
      <c r="F645" s="251"/>
      <c r="G645" s="251"/>
      <c r="H645" s="251"/>
      <c r="I645" s="117"/>
      <c r="J645" s="118"/>
      <c r="K645" s="144"/>
    </row>
    <row r="646" spans="1:11" ht="15.5" customHeight="1" thickBot="1" x14ac:dyDescent="0.4">
      <c r="A646" s="252" t="s">
        <v>653</v>
      </c>
      <c r="B646" s="253"/>
      <c r="C646" s="253"/>
      <c r="D646" s="253"/>
      <c r="E646" s="253"/>
      <c r="F646" s="253"/>
      <c r="G646" s="253"/>
      <c r="H646" s="253"/>
      <c r="I646" s="253"/>
      <c r="J646" s="253"/>
      <c r="K646" s="254"/>
    </row>
    <row r="647" spans="1:11" ht="16" thickBot="1" x14ac:dyDescent="0.4">
      <c r="A647" s="145"/>
      <c r="B647" s="21"/>
      <c r="C647" s="21"/>
      <c r="D647" s="21"/>
      <c r="E647" s="21"/>
      <c r="F647" s="21"/>
      <c r="G647" s="21"/>
      <c r="H647" s="21"/>
      <c r="I647" s="21"/>
      <c r="J647" s="21"/>
      <c r="K647" s="146"/>
    </row>
    <row r="648" spans="1:11" ht="28.5" customHeight="1" thickBot="1" x14ac:dyDescent="0.4">
      <c r="A648" s="266" t="s">
        <v>716</v>
      </c>
      <c r="B648" s="267"/>
      <c r="C648" s="267"/>
      <c r="D648" s="267"/>
      <c r="E648" s="267"/>
      <c r="F648" s="267"/>
      <c r="G648" s="43" t="e">
        <f>VLOOKUP(F547,Arkusz4!B$2:O$55,13,0)</f>
        <v>#N/A</v>
      </c>
      <c r="H648" s="268" t="str">
        <f>IFERROR(IF(G648="T","OBJĘTE UMOWĄ","NIE DOTYCZY"),"")</f>
        <v/>
      </c>
      <c r="I648" s="268"/>
      <c r="J648" s="268"/>
      <c r="K648" s="269"/>
    </row>
    <row r="649" spans="1:11" ht="15.5" customHeight="1" x14ac:dyDescent="0.35">
      <c r="A649" s="270" t="s">
        <v>648</v>
      </c>
      <c r="B649" s="271"/>
      <c r="C649" s="271"/>
      <c r="D649" s="271"/>
      <c r="E649" s="271"/>
      <c r="F649" s="271"/>
      <c r="G649" s="271"/>
      <c r="H649" s="271"/>
      <c r="I649" s="271"/>
      <c r="J649" s="271"/>
      <c r="K649" s="272"/>
    </row>
    <row r="650" spans="1:11" ht="31" x14ac:dyDescent="0.35">
      <c r="A650" s="141" t="s">
        <v>649</v>
      </c>
      <c r="B650" s="273" t="s">
        <v>650</v>
      </c>
      <c r="C650" s="273"/>
      <c r="D650" s="273"/>
      <c r="E650" s="273"/>
      <c r="F650" s="273"/>
      <c r="G650" s="273"/>
      <c r="H650" s="273"/>
      <c r="I650" s="119" t="s">
        <v>651</v>
      </c>
      <c r="J650" s="119" t="s">
        <v>652</v>
      </c>
      <c r="K650" s="142" t="s">
        <v>658</v>
      </c>
    </row>
    <row r="651" spans="1:11" x14ac:dyDescent="0.35">
      <c r="A651" s="143"/>
      <c r="B651" s="251"/>
      <c r="C651" s="251"/>
      <c r="D651" s="251"/>
      <c r="E651" s="251"/>
      <c r="F651" s="251"/>
      <c r="G651" s="251"/>
      <c r="H651" s="251"/>
      <c r="I651" s="117"/>
      <c r="J651" s="118"/>
      <c r="K651" s="144"/>
    </row>
    <row r="652" spans="1:11" x14ac:dyDescent="0.35">
      <c r="A652" s="143"/>
      <c r="B652" s="251"/>
      <c r="C652" s="251"/>
      <c r="D652" s="251"/>
      <c r="E652" s="251"/>
      <c r="F652" s="251"/>
      <c r="G652" s="251"/>
      <c r="H652" s="251"/>
      <c r="I652" s="117"/>
      <c r="J652" s="118"/>
      <c r="K652" s="144"/>
    </row>
    <row r="653" spans="1:11" x14ac:dyDescent="0.35">
      <c r="A653" s="143"/>
      <c r="B653" s="251"/>
      <c r="C653" s="251"/>
      <c r="D653" s="251"/>
      <c r="E653" s="251"/>
      <c r="F653" s="251"/>
      <c r="G653" s="251"/>
      <c r="H653" s="251"/>
      <c r="I653" s="117"/>
      <c r="J653" s="118"/>
      <c r="K653" s="144"/>
    </row>
    <row r="654" spans="1:11" x14ac:dyDescent="0.35">
      <c r="A654" s="143"/>
      <c r="B654" s="251"/>
      <c r="C654" s="251"/>
      <c r="D654" s="251"/>
      <c r="E654" s="251"/>
      <c r="F654" s="251"/>
      <c r="G654" s="251"/>
      <c r="H654" s="251"/>
      <c r="I654" s="117"/>
      <c r="J654" s="118"/>
      <c r="K654" s="144"/>
    </row>
    <row r="655" spans="1:11" x14ac:dyDescent="0.35">
      <c r="A655" s="143"/>
      <c r="B655" s="251"/>
      <c r="C655" s="251"/>
      <c r="D655" s="251"/>
      <c r="E655" s="251"/>
      <c r="F655" s="251"/>
      <c r="G655" s="251"/>
      <c r="H655" s="251"/>
      <c r="I655" s="117"/>
      <c r="J655" s="118"/>
      <c r="K655" s="144"/>
    </row>
    <row r="656" spans="1:11" x14ac:dyDescent="0.35">
      <c r="A656" s="143"/>
      <c r="B656" s="251"/>
      <c r="C656" s="251"/>
      <c r="D656" s="251"/>
      <c r="E656" s="251"/>
      <c r="F656" s="251"/>
      <c r="G656" s="251"/>
      <c r="H656" s="251"/>
      <c r="I656" s="117"/>
      <c r="J656" s="118"/>
      <c r="K656" s="144"/>
    </row>
    <row r="657" spans="1:11" x14ac:dyDescent="0.35">
      <c r="A657" s="143"/>
      <c r="B657" s="251"/>
      <c r="C657" s="251"/>
      <c r="D657" s="251"/>
      <c r="E657" s="251"/>
      <c r="F657" s="251"/>
      <c r="G657" s="251"/>
      <c r="H657" s="251"/>
      <c r="I657" s="117"/>
      <c r="J657" s="118"/>
      <c r="K657" s="144"/>
    </row>
    <row r="658" spans="1:11" x14ac:dyDescent="0.35">
      <c r="A658" s="143"/>
      <c r="B658" s="251"/>
      <c r="C658" s="251"/>
      <c r="D658" s="251"/>
      <c r="E658" s="251"/>
      <c r="F658" s="251"/>
      <c r="G658" s="251"/>
      <c r="H658" s="251"/>
      <c r="I658" s="117"/>
      <c r="J658" s="118"/>
      <c r="K658" s="144"/>
    </row>
    <row r="659" spans="1:11" ht="15.5" customHeight="1" thickBot="1" x14ac:dyDescent="0.4">
      <c r="A659" s="252" t="s">
        <v>653</v>
      </c>
      <c r="B659" s="253"/>
      <c r="C659" s="253"/>
      <c r="D659" s="253"/>
      <c r="E659" s="253"/>
      <c r="F659" s="253"/>
      <c r="G659" s="253"/>
      <c r="H659" s="253"/>
      <c r="I659" s="253"/>
      <c r="J659" s="253"/>
      <c r="K659" s="254"/>
    </row>
    <row r="660" spans="1:11" ht="16" thickBot="1" x14ac:dyDescent="0.4">
      <c r="A660" s="145"/>
      <c r="B660" s="21"/>
      <c r="C660" s="21"/>
      <c r="D660" s="21"/>
      <c r="E660" s="21"/>
      <c r="F660" s="21"/>
      <c r="G660" s="21"/>
      <c r="H660" s="21"/>
      <c r="I660" s="21"/>
      <c r="J660" s="21"/>
      <c r="K660" s="146"/>
    </row>
    <row r="661" spans="1:11" ht="31" customHeight="1" thickBot="1" x14ac:dyDescent="0.4">
      <c r="A661" s="266" t="s">
        <v>717</v>
      </c>
      <c r="B661" s="267"/>
      <c r="C661" s="267"/>
      <c r="D661" s="267"/>
      <c r="E661" s="267"/>
      <c r="F661" s="267"/>
      <c r="G661" s="43" t="e">
        <f>VLOOKUP(F547,Arkusz4!B$2:O$55,14,0)</f>
        <v>#N/A</v>
      </c>
      <c r="H661" s="268" t="str">
        <f>IFERROR(IF(G661="T","OBJĘTE UMOWĄ","NIE DOTYCZY"),"")</f>
        <v/>
      </c>
      <c r="I661" s="268"/>
      <c r="J661" s="268"/>
      <c r="K661" s="269"/>
    </row>
    <row r="662" spans="1:11" ht="15.5" customHeight="1" x14ac:dyDescent="0.35">
      <c r="A662" s="270" t="s">
        <v>648</v>
      </c>
      <c r="B662" s="271"/>
      <c r="C662" s="271"/>
      <c r="D662" s="271"/>
      <c r="E662" s="271"/>
      <c r="F662" s="271"/>
      <c r="G662" s="271"/>
      <c r="H662" s="271"/>
      <c r="I662" s="271"/>
      <c r="J662" s="271"/>
      <c r="K662" s="272"/>
    </row>
    <row r="663" spans="1:11" ht="31" x14ac:dyDescent="0.35">
      <c r="A663" s="141" t="s">
        <v>649</v>
      </c>
      <c r="B663" s="273" t="s">
        <v>650</v>
      </c>
      <c r="C663" s="273"/>
      <c r="D663" s="273"/>
      <c r="E663" s="273"/>
      <c r="F663" s="273"/>
      <c r="G663" s="273"/>
      <c r="H663" s="273"/>
      <c r="I663" s="119" t="s">
        <v>651</v>
      </c>
      <c r="J663" s="119" t="s">
        <v>652</v>
      </c>
      <c r="K663" s="142" t="s">
        <v>658</v>
      </c>
    </row>
    <row r="664" spans="1:11" x14ac:dyDescent="0.35">
      <c r="A664" s="143"/>
      <c r="B664" s="251"/>
      <c r="C664" s="251"/>
      <c r="D664" s="251"/>
      <c r="E664" s="251"/>
      <c r="F664" s="251"/>
      <c r="G664" s="251"/>
      <c r="H664" s="251"/>
      <c r="I664" s="117"/>
      <c r="J664" s="118"/>
      <c r="K664" s="144"/>
    </row>
    <row r="665" spans="1:11" x14ac:dyDescent="0.35">
      <c r="A665" s="143"/>
      <c r="B665" s="251"/>
      <c r="C665" s="251"/>
      <c r="D665" s="251"/>
      <c r="E665" s="251"/>
      <c r="F665" s="251"/>
      <c r="G665" s="251"/>
      <c r="H665" s="251"/>
      <c r="I665" s="117"/>
      <c r="J665" s="118"/>
      <c r="K665" s="144"/>
    </row>
    <row r="666" spans="1:11" x14ac:dyDescent="0.35">
      <c r="A666" s="143"/>
      <c r="B666" s="251"/>
      <c r="C666" s="251"/>
      <c r="D666" s="251"/>
      <c r="E666" s="251"/>
      <c r="F666" s="251"/>
      <c r="G666" s="251"/>
      <c r="H666" s="251"/>
      <c r="I666" s="117"/>
      <c r="J666" s="118"/>
      <c r="K666" s="144"/>
    </row>
    <row r="667" spans="1:11" x14ac:dyDescent="0.35">
      <c r="A667" s="143"/>
      <c r="B667" s="251"/>
      <c r="C667" s="251"/>
      <c r="D667" s="251"/>
      <c r="E667" s="251"/>
      <c r="F667" s="251"/>
      <c r="G667" s="251"/>
      <c r="H667" s="251"/>
      <c r="I667" s="117"/>
      <c r="J667" s="118"/>
      <c r="K667" s="144"/>
    </row>
    <row r="668" spans="1:11" x14ac:dyDescent="0.35">
      <c r="A668" s="143"/>
      <c r="B668" s="251"/>
      <c r="C668" s="251"/>
      <c r="D668" s="251"/>
      <c r="E668" s="251"/>
      <c r="F668" s="251"/>
      <c r="G668" s="251"/>
      <c r="H668" s="251"/>
      <c r="I668" s="117"/>
      <c r="J668" s="118"/>
      <c r="K668" s="144"/>
    </row>
    <row r="669" spans="1:11" x14ac:dyDescent="0.35">
      <c r="A669" s="143"/>
      <c r="B669" s="251"/>
      <c r="C669" s="251"/>
      <c r="D669" s="251"/>
      <c r="E669" s="251"/>
      <c r="F669" s="251"/>
      <c r="G669" s="251"/>
      <c r="H669" s="251"/>
      <c r="I669" s="117"/>
      <c r="J669" s="118"/>
      <c r="K669" s="144"/>
    </row>
    <row r="670" spans="1:11" x14ac:dyDescent="0.35">
      <c r="A670" s="143"/>
      <c r="B670" s="251"/>
      <c r="C670" s="251"/>
      <c r="D670" s="251"/>
      <c r="E670" s="251"/>
      <c r="F670" s="251"/>
      <c r="G670" s="251"/>
      <c r="H670" s="251"/>
      <c r="I670" s="117"/>
      <c r="J670" s="118"/>
      <c r="K670" s="144"/>
    </row>
    <row r="671" spans="1:11" x14ac:dyDescent="0.35">
      <c r="A671" s="143"/>
      <c r="B671" s="251"/>
      <c r="C671" s="251"/>
      <c r="D671" s="251"/>
      <c r="E671" s="251"/>
      <c r="F671" s="251"/>
      <c r="G671" s="251"/>
      <c r="H671" s="251"/>
      <c r="I671" s="117"/>
      <c r="J671" s="118"/>
      <c r="K671" s="144"/>
    </row>
    <row r="672" spans="1:11" ht="15.5" customHeight="1" thickBot="1" x14ac:dyDescent="0.4">
      <c r="A672" s="252" t="s">
        <v>653</v>
      </c>
      <c r="B672" s="253"/>
      <c r="C672" s="253"/>
      <c r="D672" s="253"/>
      <c r="E672" s="253"/>
      <c r="F672" s="253"/>
      <c r="G672" s="253"/>
      <c r="H672" s="253"/>
      <c r="I672" s="253"/>
      <c r="J672" s="253"/>
      <c r="K672" s="254"/>
    </row>
    <row r="673" spans="1:11" ht="16" thickBot="1" x14ac:dyDescent="0.4">
      <c r="A673" s="145"/>
      <c r="B673" s="21"/>
      <c r="C673" s="21"/>
      <c r="D673" s="21"/>
      <c r="E673" s="21"/>
      <c r="F673" s="21"/>
      <c r="G673" s="21"/>
      <c r="H673" s="21"/>
      <c r="I673" s="21"/>
      <c r="J673" s="21"/>
      <c r="K673" s="146"/>
    </row>
    <row r="674" spans="1:11" ht="23.5" customHeight="1" thickBot="1" x14ac:dyDescent="0.4">
      <c r="A674" s="159" t="s">
        <v>635</v>
      </c>
      <c r="B674" s="160"/>
      <c r="C674" s="160"/>
      <c r="D674" s="160"/>
      <c r="E674" s="160"/>
      <c r="F674" s="160"/>
      <c r="G674" s="160"/>
      <c r="H674" s="160"/>
      <c r="I674" s="160"/>
      <c r="J674" s="160"/>
      <c r="K674" s="161"/>
    </row>
    <row r="675" spans="1:11" ht="16" customHeight="1" thickBot="1" x14ac:dyDescent="0.4">
      <c r="A675" s="255" t="s">
        <v>636</v>
      </c>
      <c r="B675" s="256"/>
      <c r="C675" s="256"/>
      <c r="D675" s="256"/>
      <c r="E675" s="256"/>
      <c r="F675" s="259" t="s">
        <v>637</v>
      </c>
      <c r="G675" s="259"/>
      <c r="H675" s="260" t="s">
        <v>638</v>
      </c>
      <c r="I675" s="260"/>
      <c r="J675" s="260"/>
      <c r="K675" s="261"/>
    </row>
    <row r="676" spans="1:11" ht="33" customHeight="1" thickBot="1" x14ac:dyDescent="0.4">
      <c r="A676" s="257"/>
      <c r="B676" s="258"/>
      <c r="C676" s="258"/>
      <c r="D676" s="258"/>
      <c r="E676" s="258"/>
      <c r="F676" s="262" t="s">
        <v>657</v>
      </c>
      <c r="G676" s="263"/>
      <c r="H676" s="264" t="s">
        <v>639</v>
      </c>
      <c r="I676" s="264"/>
      <c r="J676" s="264" t="s">
        <v>640</v>
      </c>
      <c r="K676" s="265"/>
    </row>
    <row r="677" spans="1:11" ht="16" customHeight="1" thickBot="1" x14ac:dyDescent="0.4">
      <c r="A677" s="246" t="str">
        <f>IFERROR(IF(G557=0,"nie dotyczy",A557),"NIE DOTYCZY")</f>
        <v>NIE DOTYCZY</v>
      </c>
      <c r="B677" s="247"/>
      <c r="C677" s="247"/>
      <c r="D677" s="247"/>
      <c r="E677" s="247"/>
      <c r="F677" s="248" t="str">
        <f>IF(A677="nie dotyczy","",SUM(H677:K677))</f>
        <v/>
      </c>
      <c r="G677" s="248"/>
      <c r="H677" s="249"/>
      <c r="I677" s="249"/>
      <c r="J677" s="249"/>
      <c r="K677" s="250"/>
    </row>
    <row r="678" spans="1:11" ht="30.5" customHeight="1" thickBot="1" x14ac:dyDescent="0.4">
      <c r="A678" s="246" t="str">
        <f>IFERROR(IF(G570=0,"nie dotyczy",A570),"NIE DOTYCZY")</f>
        <v>NIE DOTYCZY</v>
      </c>
      <c r="B678" s="247"/>
      <c r="C678" s="247"/>
      <c r="D678" s="247"/>
      <c r="E678" s="247"/>
      <c r="F678" s="248" t="str">
        <f t="shared" ref="F678:F685" si="10">IF(A678="nie dotyczy","",SUM(H678:K678))</f>
        <v/>
      </c>
      <c r="G678" s="248"/>
      <c r="H678" s="249"/>
      <c r="I678" s="249"/>
      <c r="J678" s="249"/>
      <c r="K678" s="250"/>
    </row>
    <row r="679" spans="1:11" ht="16" customHeight="1" thickBot="1" x14ac:dyDescent="0.4">
      <c r="A679" s="246" t="str">
        <f>IFERROR(IF(G583=0,"nie dotyczy",A583),"NIE DOTYCZY")</f>
        <v>NIE DOTYCZY</v>
      </c>
      <c r="B679" s="247"/>
      <c r="C679" s="247"/>
      <c r="D679" s="247"/>
      <c r="E679" s="247"/>
      <c r="F679" s="248" t="str">
        <f t="shared" si="10"/>
        <v/>
      </c>
      <c r="G679" s="248"/>
      <c r="H679" s="249"/>
      <c r="I679" s="249"/>
      <c r="J679" s="249"/>
      <c r="K679" s="250"/>
    </row>
    <row r="680" spans="1:11" ht="16" customHeight="1" thickBot="1" x14ac:dyDescent="0.4">
      <c r="A680" s="246" t="str">
        <f>IFERROR(IF(G596=0,"nie dotyczy",A596),"NIE DOTYCZY")</f>
        <v>NIE DOTYCZY</v>
      </c>
      <c r="B680" s="247"/>
      <c r="C680" s="247"/>
      <c r="D680" s="247"/>
      <c r="E680" s="247"/>
      <c r="F680" s="248" t="str">
        <f t="shared" si="10"/>
        <v/>
      </c>
      <c r="G680" s="248"/>
      <c r="H680" s="249"/>
      <c r="I680" s="249"/>
      <c r="J680" s="249"/>
      <c r="K680" s="250"/>
    </row>
    <row r="681" spans="1:11" ht="16" customHeight="1" thickBot="1" x14ac:dyDescent="0.4">
      <c r="A681" s="246" t="str">
        <f>IFERROR(IF(G609=0,"nie dotyczy",A609),"NIE DOTYCZY")</f>
        <v>NIE DOTYCZY</v>
      </c>
      <c r="B681" s="247"/>
      <c r="C681" s="247"/>
      <c r="D681" s="247"/>
      <c r="E681" s="247"/>
      <c r="F681" s="248" t="str">
        <f t="shared" si="10"/>
        <v/>
      </c>
      <c r="G681" s="248"/>
      <c r="H681" s="249"/>
      <c r="I681" s="249"/>
      <c r="J681" s="249"/>
      <c r="K681" s="250"/>
    </row>
    <row r="682" spans="1:11" ht="16" customHeight="1" thickBot="1" x14ac:dyDescent="0.4">
      <c r="A682" s="246" t="str">
        <f>IFERROR(IF(G622=0,"nie dotyczy",A622),"NIE DOTYCZY")</f>
        <v>NIE DOTYCZY</v>
      </c>
      <c r="B682" s="247"/>
      <c r="C682" s="247"/>
      <c r="D682" s="247"/>
      <c r="E682" s="247"/>
      <c r="F682" s="248" t="str">
        <f t="shared" si="10"/>
        <v/>
      </c>
      <c r="G682" s="248"/>
      <c r="H682" s="249"/>
      <c r="I682" s="249"/>
      <c r="J682" s="249"/>
      <c r="K682" s="250"/>
    </row>
    <row r="683" spans="1:11" ht="16" customHeight="1" thickBot="1" x14ac:dyDescent="0.4">
      <c r="A683" s="246" t="str">
        <f>IFERROR(IF(G635=0,"nie dotyczy",A635),"NIE DOTYCZY")</f>
        <v>NIE DOTYCZY</v>
      </c>
      <c r="B683" s="247"/>
      <c r="C683" s="247"/>
      <c r="D683" s="247"/>
      <c r="E683" s="247"/>
      <c r="F683" s="248" t="str">
        <f t="shared" si="10"/>
        <v/>
      </c>
      <c r="G683" s="248"/>
      <c r="H683" s="249"/>
      <c r="I683" s="249"/>
      <c r="J683" s="249"/>
      <c r="K683" s="250"/>
    </row>
    <row r="684" spans="1:11" ht="16" customHeight="1" thickBot="1" x14ac:dyDescent="0.4">
      <c r="A684" s="246" t="str">
        <f>IFERROR(IF(G648=0,"nie dotyczy",A648),"NIE DOTYCZY")</f>
        <v>NIE DOTYCZY</v>
      </c>
      <c r="B684" s="247"/>
      <c r="C684" s="247"/>
      <c r="D684" s="247"/>
      <c r="E684" s="247"/>
      <c r="F684" s="248" t="str">
        <f t="shared" si="10"/>
        <v/>
      </c>
      <c r="G684" s="248"/>
      <c r="H684" s="249"/>
      <c r="I684" s="249"/>
      <c r="J684" s="249"/>
      <c r="K684" s="250"/>
    </row>
    <row r="685" spans="1:11" ht="32" customHeight="1" thickBot="1" x14ac:dyDescent="0.4">
      <c r="A685" s="246" t="str">
        <f>IFERROR(IF(G661=0,"nie dotyczy",A661),"NIE DOTYCZY")</f>
        <v>NIE DOTYCZY</v>
      </c>
      <c r="B685" s="247"/>
      <c r="C685" s="247"/>
      <c r="D685" s="247"/>
      <c r="E685" s="247"/>
      <c r="F685" s="248" t="str">
        <f t="shared" si="10"/>
        <v/>
      </c>
      <c r="G685" s="248"/>
      <c r="H685" s="249"/>
      <c r="I685" s="249"/>
      <c r="J685" s="249"/>
      <c r="K685" s="250"/>
    </row>
    <row r="686" spans="1:11" ht="16" thickBot="1" x14ac:dyDescent="0.4">
      <c r="A686" s="232" t="s">
        <v>656</v>
      </c>
      <c r="B686" s="233"/>
      <c r="C686" s="233"/>
      <c r="D686" s="233"/>
      <c r="E686" s="233"/>
      <c r="F686" s="234">
        <f>SUM(F677:G685)</f>
        <v>0</v>
      </c>
      <c r="G686" s="235"/>
      <c r="H686" s="234">
        <f t="shared" ref="H686" si="11">SUM(H677:I685)</f>
        <v>0</v>
      </c>
      <c r="I686" s="235"/>
      <c r="J686" s="234">
        <f t="shared" ref="J686" si="12">SUM(J677:K685)</f>
        <v>0</v>
      </c>
      <c r="K686" s="236"/>
    </row>
    <row r="687" spans="1:11" ht="16" thickBot="1" x14ac:dyDescent="0.4">
      <c r="A687" s="147"/>
      <c r="B687" s="45"/>
      <c r="C687" s="45"/>
      <c r="D687" s="45"/>
      <c r="E687" s="45"/>
      <c r="F687" s="46"/>
      <c r="G687" s="46"/>
      <c r="H687" s="46"/>
      <c r="I687" s="46"/>
      <c r="J687" s="46"/>
      <c r="K687" s="148"/>
    </row>
    <row r="688" spans="1:11" ht="18.5" customHeight="1" thickBot="1" x14ac:dyDescent="0.4">
      <c r="A688" s="237" t="s">
        <v>659</v>
      </c>
      <c r="B688" s="238"/>
      <c r="C688" s="238"/>
      <c r="D688" s="238"/>
      <c r="E688" s="238"/>
      <c r="F688" s="238"/>
      <c r="G688" s="238"/>
      <c r="H688" s="238"/>
      <c r="I688" s="238"/>
      <c r="J688" s="238"/>
      <c r="K688" s="239"/>
    </row>
    <row r="689" spans="1:11" ht="16" customHeight="1" thickBot="1" x14ac:dyDescent="0.4">
      <c r="A689" s="240"/>
      <c r="B689" s="241"/>
      <c r="C689" s="242" t="s">
        <v>676</v>
      </c>
      <c r="D689" s="243"/>
      <c r="E689" s="244" t="s">
        <v>641</v>
      </c>
      <c r="F689" s="245"/>
      <c r="G689" s="244" t="s">
        <v>662</v>
      </c>
      <c r="H689" s="245"/>
      <c r="I689" s="244" t="s">
        <v>642</v>
      </c>
      <c r="J689" s="245"/>
      <c r="K689" s="149"/>
    </row>
    <row r="690" spans="1:11" ht="16" customHeight="1" thickBot="1" x14ac:dyDescent="0.4">
      <c r="A690" s="216" t="s">
        <v>660</v>
      </c>
      <c r="B690" s="217"/>
      <c r="C690" s="220" t="s">
        <v>643</v>
      </c>
      <c r="D690" s="221"/>
      <c r="E690" s="230">
        <f>IFERROR(SUM(G690:J690),"NIE DOTYCZY")</f>
        <v>0</v>
      </c>
      <c r="F690" s="231"/>
      <c r="G690" s="230">
        <f>IFERROR(VLOOKUP(F547,Arkusz4!B$2:E$55,3,0),0)</f>
        <v>0</v>
      </c>
      <c r="H690" s="231"/>
      <c r="I690" s="230">
        <f>IFERROR(VLOOKUP(F547,Arkusz4!B$2:G$55,4,0),0)</f>
        <v>0</v>
      </c>
      <c r="J690" s="231"/>
      <c r="K690" s="149"/>
    </row>
    <row r="691" spans="1:11" ht="30.5" customHeight="1" thickBot="1" x14ac:dyDescent="0.4">
      <c r="A691" s="218"/>
      <c r="B691" s="219"/>
      <c r="C691" s="220" t="s">
        <v>644</v>
      </c>
      <c r="D691" s="221"/>
      <c r="E691" s="226">
        <v>1</v>
      </c>
      <c r="F691" s="227"/>
      <c r="G691" s="228" t="str">
        <f>IFERROR(G690/E690,"")</f>
        <v/>
      </c>
      <c r="H691" s="229"/>
      <c r="I691" s="228" t="str">
        <f>IFERROR(I690/E690,"")</f>
        <v/>
      </c>
      <c r="J691" s="229"/>
      <c r="K691" s="149"/>
    </row>
    <row r="692" spans="1:11" ht="16" customHeight="1" thickBot="1" x14ac:dyDescent="0.4">
      <c r="A692" s="216" t="s">
        <v>661</v>
      </c>
      <c r="B692" s="217"/>
      <c r="C692" s="220" t="s">
        <v>643</v>
      </c>
      <c r="D692" s="221"/>
      <c r="E692" s="222">
        <f>SUM(G692:J692)</f>
        <v>0</v>
      </c>
      <c r="F692" s="223"/>
      <c r="G692" s="224">
        <f>H686</f>
        <v>0</v>
      </c>
      <c r="H692" s="225"/>
      <c r="I692" s="224">
        <f>J686</f>
        <v>0</v>
      </c>
      <c r="J692" s="225"/>
      <c r="K692" s="149"/>
    </row>
    <row r="693" spans="1:11" ht="31.5" customHeight="1" thickBot="1" x14ac:dyDescent="0.4">
      <c r="A693" s="218"/>
      <c r="B693" s="219"/>
      <c r="C693" s="220" t="s">
        <v>644</v>
      </c>
      <c r="D693" s="221"/>
      <c r="E693" s="226">
        <v>1</v>
      </c>
      <c r="F693" s="227"/>
      <c r="G693" s="228" t="str">
        <f>IFERROR(G692/E692,"")</f>
        <v/>
      </c>
      <c r="H693" s="229"/>
      <c r="I693" s="228" t="str">
        <f>IFERROR(I692/E692,"")</f>
        <v/>
      </c>
      <c r="J693" s="229"/>
      <c r="K693" s="149"/>
    </row>
    <row r="694" spans="1:11" ht="16" thickBot="1" x14ac:dyDescent="0.4">
      <c r="A694" s="199"/>
      <c r="B694" s="200"/>
      <c r="C694" s="200"/>
      <c r="D694" s="200"/>
      <c r="E694" s="200"/>
      <c r="F694" s="200"/>
      <c r="G694" s="200"/>
      <c r="H694" s="200"/>
      <c r="I694" s="200"/>
      <c r="J694" s="200"/>
      <c r="K694" s="201"/>
    </row>
    <row r="695" spans="1:11" ht="23.5" customHeight="1" thickBot="1" x14ac:dyDescent="0.4">
      <c r="A695" s="202" t="str">
        <f>IF(G693&lt;=80%,A696,"SPRAWDŹ")</f>
        <v>SPRAWDŹ</v>
      </c>
      <c r="B695" s="203"/>
      <c r="C695" s="203"/>
      <c r="D695" s="44"/>
      <c r="E695" s="44"/>
      <c r="F695" s="44"/>
      <c r="G695" s="44"/>
      <c r="H695" s="44"/>
      <c r="I695" s="44"/>
      <c r="J695" s="44"/>
      <c r="K695" s="150"/>
    </row>
    <row r="696" spans="1:11" ht="22" customHeight="1" thickBot="1" x14ac:dyDescent="0.4">
      <c r="A696" s="204" t="str">
        <f>IF(G692&lt;=G690,"WYLICZENIA OK","SPRAWDŹ")</f>
        <v>WYLICZENIA OK</v>
      </c>
      <c r="B696" s="205"/>
      <c r="C696" s="205"/>
      <c r="D696" s="205"/>
      <c r="E696" s="205"/>
      <c r="F696" s="205"/>
      <c r="G696" s="205"/>
      <c r="H696" s="205"/>
      <c r="I696" s="205"/>
      <c r="J696" s="205"/>
      <c r="K696" s="206"/>
    </row>
    <row r="697" spans="1:11" ht="26.5" customHeight="1" thickBot="1" x14ac:dyDescent="0.4">
      <c r="A697" s="207" t="s">
        <v>645</v>
      </c>
      <c r="B697" s="208"/>
      <c r="C697" s="208"/>
      <c r="D697" s="208"/>
      <c r="E697" s="208"/>
      <c r="F697" s="208"/>
      <c r="G697" s="208"/>
      <c r="H697" s="208"/>
      <c r="I697" s="208"/>
      <c r="J697" s="208"/>
      <c r="K697" s="209"/>
    </row>
    <row r="698" spans="1:11" ht="48" customHeight="1" x14ac:dyDescent="0.35">
      <c r="A698" s="151" t="s">
        <v>634</v>
      </c>
      <c r="B698" s="210" t="s">
        <v>702</v>
      </c>
      <c r="C698" s="211"/>
      <c r="D698" s="212"/>
      <c r="E698" s="213" t="s">
        <v>701</v>
      </c>
      <c r="F698" s="214"/>
      <c r="G698" s="215" t="s">
        <v>646</v>
      </c>
      <c r="H698" s="214"/>
      <c r="I698" s="210" t="s">
        <v>697</v>
      </c>
      <c r="J698" s="212"/>
      <c r="K698" s="152" t="s">
        <v>679</v>
      </c>
    </row>
    <row r="699" spans="1:11" x14ac:dyDescent="0.35">
      <c r="A699" s="153"/>
      <c r="B699" s="192"/>
      <c r="C699" s="193"/>
      <c r="D699" s="194"/>
      <c r="E699" s="192"/>
      <c r="F699" s="194"/>
      <c r="G699" s="195"/>
      <c r="H699" s="196"/>
      <c r="I699" s="197"/>
      <c r="J699" s="198"/>
      <c r="K699" s="154"/>
    </row>
    <row r="700" spans="1:11" x14ac:dyDescent="0.35">
      <c r="A700" s="153"/>
      <c r="B700" s="192"/>
      <c r="C700" s="193"/>
      <c r="D700" s="194"/>
      <c r="E700" s="192"/>
      <c r="F700" s="194"/>
      <c r="G700" s="195"/>
      <c r="H700" s="196"/>
      <c r="I700" s="197"/>
      <c r="J700" s="198"/>
      <c r="K700" s="154"/>
    </row>
    <row r="701" spans="1:11" x14ac:dyDescent="0.35">
      <c r="A701" s="153"/>
      <c r="B701" s="192"/>
      <c r="C701" s="193"/>
      <c r="D701" s="194"/>
      <c r="E701" s="192"/>
      <c r="F701" s="194"/>
      <c r="G701" s="195"/>
      <c r="H701" s="196"/>
      <c r="I701" s="197"/>
      <c r="J701" s="198"/>
      <c r="K701" s="154"/>
    </row>
    <row r="702" spans="1:11" x14ac:dyDescent="0.35">
      <c r="A702" s="153"/>
      <c r="B702" s="192"/>
      <c r="C702" s="193"/>
      <c r="D702" s="194"/>
      <c r="E702" s="192"/>
      <c r="F702" s="194"/>
      <c r="G702" s="195"/>
      <c r="H702" s="196"/>
      <c r="I702" s="197"/>
      <c r="J702" s="198"/>
      <c r="K702" s="154"/>
    </row>
    <row r="703" spans="1:11" x14ac:dyDescent="0.35">
      <c r="A703" s="153"/>
      <c r="B703" s="192"/>
      <c r="C703" s="193"/>
      <c r="D703" s="194"/>
      <c r="E703" s="192"/>
      <c r="F703" s="194"/>
      <c r="G703" s="195"/>
      <c r="H703" s="196"/>
      <c r="I703" s="197"/>
      <c r="J703" s="198"/>
      <c r="K703" s="154"/>
    </row>
    <row r="704" spans="1:11" x14ac:dyDescent="0.35">
      <c r="A704" s="153"/>
      <c r="B704" s="192"/>
      <c r="C704" s="193"/>
      <c r="D704" s="194"/>
      <c r="E704" s="192"/>
      <c r="F704" s="194"/>
      <c r="G704" s="195"/>
      <c r="H704" s="196"/>
      <c r="I704" s="197"/>
      <c r="J704" s="198"/>
      <c r="K704" s="154"/>
    </row>
    <row r="705" spans="1:11" x14ac:dyDescent="0.35">
      <c r="A705" s="153"/>
      <c r="B705" s="192"/>
      <c r="C705" s="193"/>
      <c r="D705" s="194"/>
      <c r="E705" s="192"/>
      <c r="F705" s="194"/>
      <c r="G705" s="195"/>
      <c r="H705" s="196"/>
      <c r="I705" s="197"/>
      <c r="J705" s="198"/>
      <c r="K705" s="154"/>
    </row>
    <row r="706" spans="1:11" x14ac:dyDescent="0.35">
      <c r="A706" s="153"/>
      <c r="B706" s="192"/>
      <c r="C706" s="193"/>
      <c r="D706" s="194"/>
      <c r="E706" s="192"/>
      <c r="F706" s="194"/>
      <c r="G706" s="195"/>
      <c r="H706" s="196"/>
      <c r="I706" s="197"/>
      <c r="J706" s="198"/>
      <c r="K706" s="154"/>
    </row>
    <row r="707" spans="1:11" x14ac:dyDescent="0.35">
      <c r="A707" s="153"/>
      <c r="B707" s="192"/>
      <c r="C707" s="193"/>
      <c r="D707" s="194"/>
      <c r="E707" s="192"/>
      <c r="F707" s="194"/>
      <c r="G707" s="195"/>
      <c r="H707" s="196"/>
      <c r="I707" s="197"/>
      <c r="J707" s="198"/>
      <c r="K707" s="154"/>
    </row>
    <row r="708" spans="1:11" x14ac:dyDescent="0.35">
      <c r="A708" s="153"/>
      <c r="B708" s="192"/>
      <c r="C708" s="193"/>
      <c r="D708" s="194"/>
      <c r="E708" s="192"/>
      <c r="F708" s="194"/>
      <c r="G708" s="195"/>
      <c r="H708" s="196"/>
      <c r="I708" s="197"/>
      <c r="J708" s="198"/>
      <c r="K708" s="154"/>
    </row>
    <row r="709" spans="1:11" ht="15.5" customHeight="1" x14ac:dyDescent="0.35">
      <c r="A709" s="179" t="s">
        <v>653</v>
      </c>
      <c r="B709" s="180"/>
      <c r="C709" s="180"/>
      <c r="D709" s="180"/>
      <c r="E709" s="180"/>
      <c r="F709" s="180"/>
      <c r="G709" s="180"/>
      <c r="H709" s="180"/>
      <c r="I709" s="180"/>
      <c r="J709" s="180"/>
      <c r="K709" s="181"/>
    </row>
    <row r="710" spans="1:11" ht="15.5" customHeight="1" thickBot="1" x14ac:dyDescent="0.4">
      <c r="A710" s="182" t="str">
        <f>IF(I710&gt;=F686,"WYDATKI ROZLICZONE","NALEŻY WYKAZAĆ DOWODY WYDATKOWANIA ŚRODKÓW NA KWOTĘ STANOWIĄCĄ CAŁKOWITY KOSZT ZADANIA")</f>
        <v>WYDATKI ROZLICZONE</v>
      </c>
      <c r="B710" s="183"/>
      <c r="C710" s="183"/>
      <c r="D710" s="183"/>
      <c r="E710" s="183"/>
      <c r="F710" s="183"/>
      <c r="G710" s="184" t="s">
        <v>677</v>
      </c>
      <c r="H710" s="185"/>
      <c r="I710" s="186">
        <f>SUM(I699:J708)</f>
        <v>0</v>
      </c>
      <c r="J710" s="187"/>
      <c r="K710" s="155"/>
    </row>
    <row r="711" spans="1:11" s="27" customFormat="1" ht="26.5" customHeight="1" x14ac:dyDescent="0.35">
      <c r="A711" s="159" t="s">
        <v>647</v>
      </c>
      <c r="B711" s="160"/>
      <c r="C711" s="160"/>
      <c r="D711" s="160"/>
      <c r="E711" s="160"/>
      <c r="F711" s="160"/>
      <c r="G711" s="160"/>
      <c r="H711" s="160"/>
      <c r="I711" s="160"/>
      <c r="J711" s="160"/>
      <c r="K711" s="161"/>
    </row>
    <row r="712" spans="1:11" ht="25.5" customHeight="1" x14ac:dyDescent="0.35">
      <c r="A712" s="162" t="s">
        <v>747</v>
      </c>
      <c r="B712" s="163"/>
      <c r="C712" s="163"/>
      <c r="D712" s="163"/>
      <c r="E712" s="163"/>
      <c r="F712" s="163"/>
      <c r="G712" s="163"/>
      <c r="H712" s="163"/>
      <c r="I712" s="164"/>
      <c r="J712" s="165"/>
      <c r="K712" s="166"/>
    </row>
    <row r="713" spans="1:11" ht="26.5" customHeight="1" x14ac:dyDescent="0.35">
      <c r="A713" s="162" t="s">
        <v>748</v>
      </c>
      <c r="B713" s="163"/>
      <c r="C713" s="163"/>
      <c r="D713" s="163"/>
      <c r="E713" s="163"/>
      <c r="F713" s="163"/>
      <c r="G713" s="163"/>
      <c r="H713" s="163"/>
      <c r="I713" s="188"/>
      <c r="J713" s="188"/>
      <c r="K713" s="189"/>
    </row>
    <row r="714" spans="1:11" ht="25" customHeight="1" thickBot="1" x14ac:dyDescent="0.4">
      <c r="A714" s="190" t="s">
        <v>877</v>
      </c>
      <c r="B714" s="191"/>
      <c r="C714" s="191"/>
      <c r="D714" s="191"/>
      <c r="E714" s="191"/>
      <c r="F714" s="191"/>
      <c r="G714" s="191"/>
      <c r="H714" s="191"/>
      <c r="I714" s="188"/>
      <c r="J714" s="188"/>
      <c r="K714" s="189"/>
    </row>
    <row r="715" spans="1:11" ht="15.5" customHeight="1" x14ac:dyDescent="0.35">
      <c r="A715" s="167" t="s">
        <v>694</v>
      </c>
      <c r="B715" s="168"/>
      <c r="C715" s="168"/>
      <c r="D715" s="168"/>
      <c r="E715" s="168"/>
      <c r="F715" s="168"/>
      <c r="G715" s="168"/>
      <c r="H715" s="168"/>
      <c r="I715" s="168"/>
      <c r="J715" s="168"/>
      <c r="K715" s="169"/>
    </row>
    <row r="716" spans="1:11" ht="48" customHeight="1" x14ac:dyDescent="0.35">
      <c r="A716" s="170"/>
      <c r="B716" s="171"/>
      <c r="C716" s="171"/>
      <c r="D716" s="171"/>
      <c r="E716" s="171"/>
      <c r="F716" s="171"/>
      <c r="G716" s="171"/>
      <c r="H716" s="171"/>
      <c r="I716" s="171"/>
      <c r="J716" s="171"/>
      <c r="K716" s="172"/>
    </row>
    <row r="717" spans="1:11" ht="15.5" customHeight="1" x14ac:dyDescent="0.35">
      <c r="A717" s="173" t="s">
        <v>703</v>
      </c>
      <c r="B717" s="174"/>
      <c r="C717" s="174"/>
      <c r="D717" s="174"/>
      <c r="E717" s="174"/>
      <c r="F717" s="174"/>
      <c r="G717" s="174"/>
      <c r="H717" s="174"/>
      <c r="I717" s="174"/>
      <c r="J717" s="174"/>
      <c r="K717" s="175"/>
    </row>
    <row r="718" spans="1:11" ht="49" customHeight="1" thickBot="1" x14ac:dyDescent="0.4">
      <c r="A718" s="176"/>
      <c r="B718" s="177"/>
      <c r="C718" s="177"/>
      <c r="D718" s="177"/>
      <c r="E718" s="177"/>
      <c r="F718" s="177"/>
      <c r="G718" s="177"/>
      <c r="H718" s="177"/>
      <c r="I718" s="177"/>
      <c r="J718" s="177"/>
      <c r="K718" s="178"/>
    </row>
    <row r="719" spans="1:11" ht="16.5" thickTop="1" thickBot="1" x14ac:dyDescent="0.4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</row>
    <row r="720" spans="1:11" ht="15.5" customHeight="1" x14ac:dyDescent="0.35">
      <c r="A720" s="412" t="s">
        <v>669</v>
      </c>
      <c r="B720" s="413"/>
      <c r="C720" s="413"/>
      <c r="D720" s="413"/>
      <c r="E720" s="413"/>
      <c r="F720" s="413"/>
      <c r="G720" s="413"/>
      <c r="H720" s="413"/>
      <c r="I720" s="413"/>
      <c r="J720" s="413"/>
      <c r="K720" s="414"/>
    </row>
    <row r="721" spans="1:11" ht="16" customHeight="1" x14ac:dyDescent="0.35">
      <c r="A721" s="48" t="s">
        <v>670</v>
      </c>
      <c r="B721" s="49"/>
      <c r="C721" s="49"/>
      <c r="D721" s="49"/>
      <c r="E721" s="49"/>
      <c r="F721" s="49"/>
      <c r="G721" s="49"/>
      <c r="H721" s="49"/>
      <c r="I721" s="49"/>
      <c r="J721" s="49"/>
      <c r="K721" s="50"/>
    </row>
    <row r="722" spans="1:11" ht="16" customHeight="1" x14ac:dyDescent="0.35">
      <c r="A722" s="48" t="s">
        <v>671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50"/>
    </row>
    <row r="723" spans="1:11" ht="32" customHeight="1" thickBot="1" x14ac:dyDescent="0.4">
      <c r="A723" s="415" t="s">
        <v>672</v>
      </c>
      <c r="B723" s="416"/>
      <c r="C723" s="416"/>
      <c r="D723" s="416"/>
      <c r="E723" s="416"/>
      <c r="F723" s="416"/>
      <c r="G723" s="416"/>
      <c r="H723" s="416"/>
      <c r="I723" s="416"/>
      <c r="J723" s="416"/>
      <c r="K723" s="417"/>
    </row>
  </sheetData>
  <sheetProtection algorithmName="SHA-512" hashValue="Z35dEcEh8yP1dYwO+T7KdLFdMsM1dUaT16Tdh/19wo6yJoF+iMbsJK+h1oyeWnIxUNAu6ARVjXVof8WTeBeCMQ==" saltValue="ZEmgybfbRxS7wXcDzGKaLw==" spinCount="100000" sheet="1" insertRows="0"/>
  <customSheetViews>
    <customSheetView guid="{1A2507CC-498A-41B9-A709-09C0C2322351}" showPageBreaks="1" view="pageLayout">
      <selection activeCell="I53" sqref="I53"/>
      <pageMargins left="0.14583333333333334" right="0.17708333333333334" top="0.75" bottom="0.75" header="0.3" footer="0.3"/>
      <pageSetup paperSize="9" orientation="portrait" r:id="rId1"/>
    </customSheetView>
  </customSheetViews>
  <mergeCells count="1091">
    <mergeCell ref="A720:K720"/>
    <mergeCell ref="A723:K723"/>
    <mergeCell ref="A192:H192"/>
    <mergeCell ref="I192:K192"/>
    <mergeCell ref="B354:D354"/>
    <mergeCell ref="E354:F354"/>
    <mergeCell ref="G354:H354"/>
    <mergeCell ref="I354:J354"/>
    <mergeCell ref="B355:D355"/>
    <mergeCell ref="E355:F355"/>
    <mergeCell ref="G355:H355"/>
    <mergeCell ref="I355:J355"/>
    <mergeCell ref="B352:D352"/>
    <mergeCell ref="E352:F352"/>
    <mergeCell ref="I360:J360"/>
    <mergeCell ref="G352:H352"/>
    <mergeCell ref="C344:D344"/>
    <mergeCell ref="E344:F344"/>
    <mergeCell ref="G344:H344"/>
    <mergeCell ref="I344:J344"/>
    <mergeCell ref="A344:B345"/>
    <mergeCell ref="C345:D345"/>
    <mergeCell ref="E345:F345"/>
    <mergeCell ref="G345:H345"/>
    <mergeCell ref="I345:J345"/>
    <mergeCell ref="A346:K346"/>
    <mergeCell ref="I352:J352"/>
    <mergeCell ref="B353:D353"/>
    <mergeCell ref="E353:F353"/>
    <mergeCell ref="G353:H353"/>
    <mergeCell ref="I353:J353"/>
    <mergeCell ref="B351:D351"/>
    <mergeCell ref="E351:F351"/>
    <mergeCell ref="G351:H351"/>
    <mergeCell ref="I351:J351"/>
    <mergeCell ref="A349:K349"/>
    <mergeCell ref="A347:C347"/>
    <mergeCell ref="A348:K348"/>
    <mergeCell ref="B350:D350"/>
    <mergeCell ref="E350:F350"/>
    <mergeCell ref="G350:H350"/>
    <mergeCell ref="I350:J350"/>
    <mergeCell ref="A337:E337"/>
    <mergeCell ref="F337:G337"/>
    <mergeCell ref="H337:I337"/>
    <mergeCell ref="J337:K337"/>
    <mergeCell ref="A334:E334"/>
    <mergeCell ref="F334:G334"/>
    <mergeCell ref="H334:I334"/>
    <mergeCell ref="J334:K334"/>
    <mergeCell ref="A335:E335"/>
    <mergeCell ref="F335:G335"/>
    <mergeCell ref="H335:I335"/>
    <mergeCell ref="J335:K335"/>
    <mergeCell ref="C342:D342"/>
    <mergeCell ref="E342:F342"/>
    <mergeCell ref="G342:H342"/>
    <mergeCell ref="I342:J342"/>
    <mergeCell ref="A338:E338"/>
    <mergeCell ref="F338:G338"/>
    <mergeCell ref="H338:I338"/>
    <mergeCell ref="J338:K338"/>
    <mergeCell ref="A340:K340"/>
    <mergeCell ref="A341:B341"/>
    <mergeCell ref="C341:D341"/>
    <mergeCell ref="E341:F341"/>
    <mergeCell ref="G341:H341"/>
    <mergeCell ref="I341:J341"/>
    <mergeCell ref="A342:B343"/>
    <mergeCell ref="C343:D343"/>
    <mergeCell ref="E343:F343"/>
    <mergeCell ref="G343:H343"/>
    <mergeCell ref="I343:J343"/>
    <mergeCell ref="A332:E332"/>
    <mergeCell ref="F332:G332"/>
    <mergeCell ref="H332:I332"/>
    <mergeCell ref="J332:K332"/>
    <mergeCell ref="A333:E333"/>
    <mergeCell ref="F333:G333"/>
    <mergeCell ref="H333:I333"/>
    <mergeCell ref="J333:K333"/>
    <mergeCell ref="A330:E330"/>
    <mergeCell ref="F330:G330"/>
    <mergeCell ref="H330:I330"/>
    <mergeCell ref="J330:K330"/>
    <mergeCell ref="A331:E331"/>
    <mergeCell ref="F331:G331"/>
    <mergeCell ref="H331:I331"/>
    <mergeCell ref="J331:K331"/>
    <mergeCell ref="A336:E336"/>
    <mergeCell ref="F336:G336"/>
    <mergeCell ref="H336:I336"/>
    <mergeCell ref="J336:K336"/>
    <mergeCell ref="B320:H320"/>
    <mergeCell ref="B321:H321"/>
    <mergeCell ref="B316:H316"/>
    <mergeCell ref="A313:F313"/>
    <mergeCell ref="H313:K313"/>
    <mergeCell ref="A314:K314"/>
    <mergeCell ref="B315:H315"/>
    <mergeCell ref="F328:G328"/>
    <mergeCell ref="F329:G329"/>
    <mergeCell ref="H329:I329"/>
    <mergeCell ref="J329:K329"/>
    <mergeCell ref="B322:H322"/>
    <mergeCell ref="B323:H323"/>
    <mergeCell ref="A324:K324"/>
    <mergeCell ref="A326:K326"/>
    <mergeCell ref="A327:E328"/>
    <mergeCell ref="F327:G327"/>
    <mergeCell ref="H327:K327"/>
    <mergeCell ref="H328:I328"/>
    <mergeCell ref="J328:K328"/>
    <mergeCell ref="A329:E329"/>
    <mergeCell ref="A298:K298"/>
    <mergeCell ref="A300:F300"/>
    <mergeCell ref="H300:K300"/>
    <mergeCell ref="A301:K301"/>
    <mergeCell ref="B307:H307"/>
    <mergeCell ref="B308:H308"/>
    <mergeCell ref="B309:H309"/>
    <mergeCell ref="B310:H310"/>
    <mergeCell ref="B303:H303"/>
    <mergeCell ref="B304:H304"/>
    <mergeCell ref="B305:H305"/>
    <mergeCell ref="B306:H306"/>
    <mergeCell ref="B302:H302"/>
    <mergeCell ref="A311:K311"/>
    <mergeCell ref="B317:H317"/>
    <mergeCell ref="B318:H318"/>
    <mergeCell ref="B319:H319"/>
    <mergeCell ref="B290:H290"/>
    <mergeCell ref="B281:H281"/>
    <mergeCell ref="B282:H282"/>
    <mergeCell ref="B283:H283"/>
    <mergeCell ref="B284:H284"/>
    <mergeCell ref="A285:K285"/>
    <mergeCell ref="A287:F287"/>
    <mergeCell ref="H287:K287"/>
    <mergeCell ref="A288:K288"/>
    <mergeCell ref="B289:H289"/>
    <mergeCell ref="B296:H296"/>
    <mergeCell ref="B297:H297"/>
    <mergeCell ref="B291:H291"/>
    <mergeCell ref="B292:H292"/>
    <mergeCell ref="B293:H293"/>
    <mergeCell ref="B294:H294"/>
    <mergeCell ref="B295:H295"/>
    <mergeCell ref="A259:K259"/>
    <mergeCell ref="B265:H265"/>
    <mergeCell ref="B266:H266"/>
    <mergeCell ref="B267:H267"/>
    <mergeCell ref="B268:H268"/>
    <mergeCell ref="B269:H269"/>
    <mergeCell ref="B264:H264"/>
    <mergeCell ref="A261:F261"/>
    <mergeCell ref="H261:K261"/>
    <mergeCell ref="A262:K262"/>
    <mergeCell ref="B263:H263"/>
    <mergeCell ref="B277:H277"/>
    <mergeCell ref="B278:H278"/>
    <mergeCell ref="B279:H279"/>
    <mergeCell ref="B280:H280"/>
    <mergeCell ref="B270:H270"/>
    <mergeCell ref="B271:H271"/>
    <mergeCell ref="A272:K272"/>
    <mergeCell ref="A274:F274"/>
    <mergeCell ref="H274:K274"/>
    <mergeCell ref="A275:K275"/>
    <mergeCell ref="B276:H276"/>
    <mergeCell ref="A193:H193"/>
    <mergeCell ref="I193:K193"/>
    <mergeCell ref="B225:H225"/>
    <mergeCell ref="B226:H226"/>
    <mergeCell ref="B227:H227"/>
    <mergeCell ref="B228:H228"/>
    <mergeCell ref="B219:H219"/>
    <mergeCell ref="B238:H238"/>
    <mergeCell ref="B229:H229"/>
    <mergeCell ref="B230:H230"/>
    <mergeCell ref="B231:H231"/>
    <mergeCell ref="B232:H232"/>
    <mergeCell ref="A233:K233"/>
    <mergeCell ref="A235:F235"/>
    <mergeCell ref="H235:K235"/>
    <mergeCell ref="A236:K236"/>
    <mergeCell ref="B237:H237"/>
    <mergeCell ref="A209:F209"/>
    <mergeCell ref="H209:K209"/>
    <mergeCell ref="A210:K210"/>
    <mergeCell ref="B211:H211"/>
    <mergeCell ref="A220:K220"/>
    <mergeCell ref="A222:F222"/>
    <mergeCell ref="H222:K222"/>
    <mergeCell ref="A223:K223"/>
    <mergeCell ref="B224:H224"/>
    <mergeCell ref="B179:D179"/>
    <mergeCell ref="E179:F179"/>
    <mergeCell ref="G179:H179"/>
    <mergeCell ref="I179:J179"/>
    <mergeCell ref="B180:D180"/>
    <mergeCell ref="E180:F180"/>
    <mergeCell ref="G180:H180"/>
    <mergeCell ref="I180:J180"/>
    <mergeCell ref="B186:D186"/>
    <mergeCell ref="E186:F186"/>
    <mergeCell ref="G186:H186"/>
    <mergeCell ref="I186:J186"/>
    <mergeCell ref="A197:K197"/>
    <mergeCell ref="A198:K198"/>
    <mergeCell ref="G189:H189"/>
    <mergeCell ref="A194:K194"/>
    <mergeCell ref="A196:K196"/>
    <mergeCell ref="A195:K195"/>
    <mergeCell ref="A188:K188"/>
    <mergeCell ref="I189:J189"/>
    <mergeCell ref="A189:F189"/>
    <mergeCell ref="B187:D187"/>
    <mergeCell ref="G183:H183"/>
    <mergeCell ref="I183:J183"/>
    <mergeCell ref="B184:D184"/>
    <mergeCell ref="E184:F184"/>
    <mergeCell ref="G184:H184"/>
    <mergeCell ref="I184:J184"/>
    <mergeCell ref="B185:D185"/>
    <mergeCell ref="E185:F185"/>
    <mergeCell ref="A191:H191"/>
    <mergeCell ref="I191:K191"/>
    <mergeCell ref="B178:D178"/>
    <mergeCell ref="I178:J178"/>
    <mergeCell ref="E177:F177"/>
    <mergeCell ref="E178:F178"/>
    <mergeCell ref="G177:H177"/>
    <mergeCell ref="G178:H178"/>
    <mergeCell ref="A190:K190"/>
    <mergeCell ref="J163:K163"/>
    <mergeCell ref="H164:I164"/>
    <mergeCell ref="J164:K164"/>
    <mergeCell ref="F165:G165"/>
    <mergeCell ref="H165:I165"/>
    <mergeCell ref="J165:K165"/>
    <mergeCell ref="A165:E165"/>
    <mergeCell ref="F164:G164"/>
    <mergeCell ref="A167:K167"/>
    <mergeCell ref="A173:K173"/>
    <mergeCell ref="A174:C174"/>
    <mergeCell ref="A168:B168"/>
    <mergeCell ref="A169:B170"/>
    <mergeCell ref="A171:B172"/>
    <mergeCell ref="C171:D171"/>
    <mergeCell ref="C172:D172"/>
    <mergeCell ref="E171:F171"/>
    <mergeCell ref="B181:D181"/>
    <mergeCell ref="E181:F181"/>
    <mergeCell ref="G181:H181"/>
    <mergeCell ref="I181:J181"/>
    <mergeCell ref="B182:D182"/>
    <mergeCell ref="E182:F182"/>
    <mergeCell ref="G182:H182"/>
    <mergeCell ref="I182:J182"/>
    <mergeCell ref="A160:E160"/>
    <mergeCell ref="A161:E161"/>
    <mergeCell ref="A162:E162"/>
    <mergeCell ref="A163:E163"/>
    <mergeCell ref="A164:E164"/>
    <mergeCell ref="H161:I161"/>
    <mergeCell ref="J161:K161"/>
    <mergeCell ref="H162:I162"/>
    <mergeCell ref="J162:K162"/>
    <mergeCell ref="H163:I163"/>
    <mergeCell ref="F160:G160"/>
    <mergeCell ref="F161:G161"/>
    <mergeCell ref="F162:G162"/>
    <mergeCell ref="F163:G163"/>
    <mergeCell ref="H156:I156"/>
    <mergeCell ref="J156:K156"/>
    <mergeCell ref="H157:I157"/>
    <mergeCell ref="J157:K157"/>
    <mergeCell ref="H158:I158"/>
    <mergeCell ref="J158:K158"/>
    <mergeCell ref="H159:I159"/>
    <mergeCell ref="J159:K159"/>
    <mergeCell ref="H160:I160"/>
    <mergeCell ref="J160:K160"/>
    <mergeCell ref="F156:G156"/>
    <mergeCell ref="F157:G157"/>
    <mergeCell ref="F158:G158"/>
    <mergeCell ref="F159:G159"/>
    <mergeCell ref="A156:E156"/>
    <mergeCell ref="A157:E157"/>
    <mergeCell ref="A158:E158"/>
    <mergeCell ref="A159:E159"/>
    <mergeCell ref="H154:K154"/>
    <mergeCell ref="H155:I155"/>
    <mergeCell ref="J155:K155"/>
    <mergeCell ref="A154:E155"/>
    <mergeCell ref="H101:K101"/>
    <mergeCell ref="H114:K114"/>
    <mergeCell ref="H127:K127"/>
    <mergeCell ref="H140:K140"/>
    <mergeCell ref="A153:K153"/>
    <mergeCell ref="A101:F101"/>
    <mergeCell ref="A114:F114"/>
    <mergeCell ref="A127:F127"/>
    <mergeCell ref="A140:F140"/>
    <mergeCell ref="B149:H149"/>
    <mergeCell ref="B150:H150"/>
    <mergeCell ref="A151:K151"/>
    <mergeCell ref="B146:H146"/>
    <mergeCell ref="B147:H147"/>
    <mergeCell ref="B148:H148"/>
    <mergeCell ref="B143:H143"/>
    <mergeCell ref="B131:H131"/>
    <mergeCell ref="B132:H132"/>
    <mergeCell ref="B133:H133"/>
    <mergeCell ref="A128:K128"/>
    <mergeCell ref="B129:H129"/>
    <mergeCell ref="B130:H130"/>
    <mergeCell ref="B123:H123"/>
    <mergeCell ref="B124:H124"/>
    <mergeCell ref="A125:K125"/>
    <mergeCell ref="B144:H144"/>
    <mergeCell ref="B145:H145"/>
    <mergeCell ref="B137:H137"/>
    <mergeCell ref="H49:K49"/>
    <mergeCell ref="H62:K62"/>
    <mergeCell ref="H75:K75"/>
    <mergeCell ref="H88:K88"/>
    <mergeCell ref="B95:H95"/>
    <mergeCell ref="B96:H96"/>
    <mergeCell ref="B97:H97"/>
    <mergeCell ref="A88:F88"/>
    <mergeCell ref="A89:K89"/>
    <mergeCell ref="B90:H90"/>
    <mergeCell ref="B91:H91"/>
    <mergeCell ref="B92:H92"/>
    <mergeCell ref="B93:H93"/>
    <mergeCell ref="B94:H94"/>
    <mergeCell ref="B85:H85"/>
    <mergeCell ref="A86:K86"/>
    <mergeCell ref="A62:F62"/>
    <mergeCell ref="A75:F75"/>
    <mergeCell ref="B82:H82"/>
    <mergeCell ref="B83:H83"/>
    <mergeCell ref="B84:H84"/>
    <mergeCell ref="B79:H79"/>
    <mergeCell ref="B81:H81"/>
    <mergeCell ref="A73:K73"/>
    <mergeCell ref="A76:K76"/>
    <mergeCell ref="B77:H77"/>
    <mergeCell ref="B78:H78"/>
    <mergeCell ref="B71:H71"/>
    <mergeCell ref="B72:H72"/>
    <mergeCell ref="B105:H105"/>
    <mergeCell ref="B106:H106"/>
    <mergeCell ref="B107:H107"/>
    <mergeCell ref="A102:K102"/>
    <mergeCell ref="B103:H103"/>
    <mergeCell ref="B104:H104"/>
    <mergeCell ref="B120:H120"/>
    <mergeCell ref="B121:H121"/>
    <mergeCell ref="B122:H122"/>
    <mergeCell ref="B117:H117"/>
    <mergeCell ref="B118:H118"/>
    <mergeCell ref="B119:H119"/>
    <mergeCell ref="B111:H111"/>
    <mergeCell ref="A112:K112"/>
    <mergeCell ref="A115:K115"/>
    <mergeCell ref="B116:H116"/>
    <mergeCell ref="B98:H98"/>
    <mergeCell ref="A99:K99"/>
    <mergeCell ref="C168:D168"/>
    <mergeCell ref="E168:F168"/>
    <mergeCell ref="G168:H168"/>
    <mergeCell ref="C169:D169"/>
    <mergeCell ref="B183:D183"/>
    <mergeCell ref="E183:F183"/>
    <mergeCell ref="F26:K26"/>
    <mergeCell ref="F27:K27"/>
    <mergeCell ref="A36:F36"/>
    <mergeCell ref="A49:F49"/>
    <mergeCell ref="H36:K36"/>
    <mergeCell ref="B52:H52"/>
    <mergeCell ref="B53:H53"/>
    <mergeCell ref="B54:H54"/>
    <mergeCell ref="B55:H55"/>
    <mergeCell ref="B56:H56"/>
    <mergeCell ref="B57:H57"/>
    <mergeCell ref="B58:H58"/>
    <mergeCell ref="B80:H80"/>
    <mergeCell ref="A47:K47"/>
    <mergeCell ref="B38:H38"/>
    <mergeCell ref="B39:H39"/>
    <mergeCell ref="B40:H40"/>
    <mergeCell ref="A138:K138"/>
    <mergeCell ref="A141:K141"/>
    <mergeCell ref="B142:H142"/>
    <mergeCell ref="B134:H134"/>
    <mergeCell ref="B135:H135"/>
    <mergeCell ref="B136:H136"/>
    <mergeCell ref="B108:H108"/>
    <mergeCell ref="B109:H109"/>
    <mergeCell ref="B110:H110"/>
    <mergeCell ref="A23:B23"/>
    <mergeCell ref="A22:K22"/>
    <mergeCell ref="A25:K25"/>
    <mergeCell ref="A34:K34"/>
    <mergeCell ref="A37:K37"/>
    <mergeCell ref="A14:F14"/>
    <mergeCell ref="G14:K14"/>
    <mergeCell ref="A15:F15"/>
    <mergeCell ref="A16:F16"/>
    <mergeCell ref="A175:K175"/>
    <mergeCell ref="G171:H171"/>
    <mergeCell ref="C170:D170"/>
    <mergeCell ref="E170:F170"/>
    <mergeCell ref="G170:H170"/>
    <mergeCell ref="E187:F187"/>
    <mergeCell ref="G187:H187"/>
    <mergeCell ref="I187:J187"/>
    <mergeCell ref="G185:H185"/>
    <mergeCell ref="I185:J185"/>
    <mergeCell ref="B41:H41"/>
    <mergeCell ref="A26:E26"/>
    <mergeCell ref="A27:E27"/>
    <mergeCell ref="A28:C28"/>
    <mergeCell ref="A30:C30"/>
    <mergeCell ref="B42:H42"/>
    <mergeCell ref="B43:H43"/>
    <mergeCell ref="B44:H44"/>
    <mergeCell ref="E172:F172"/>
    <mergeCell ref="I170:J170"/>
    <mergeCell ref="I172:J172"/>
    <mergeCell ref="G172:H172"/>
    <mergeCell ref="I177:J177"/>
    <mergeCell ref="I32:K32"/>
    <mergeCell ref="G31:K31"/>
    <mergeCell ref="G17:K17"/>
    <mergeCell ref="A21:F21"/>
    <mergeCell ref="G21:K21"/>
    <mergeCell ref="E169:F169"/>
    <mergeCell ref="G169:H169"/>
    <mergeCell ref="I169:J169"/>
    <mergeCell ref="I168:J168"/>
    <mergeCell ref="A1:K2"/>
    <mergeCell ref="G6:K8"/>
    <mergeCell ref="G11:K12"/>
    <mergeCell ref="C23:F23"/>
    <mergeCell ref="G23:K23"/>
    <mergeCell ref="B45:H45"/>
    <mergeCell ref="B46:H46"/>
    <mergeCell ref="A50:K50"/>
    <mergeCell ref="G13:K13"/>
    <mergeCell ref="G4:K4"/>
    <mergeCell ref="A29:H29"/>
    <mergeCell ref="A4:F4"/>
    <mergeCell ref="I29:K29"/>
    <mergeCell ref="A13:F13"/>
    <mergeCell ref="A17:F17"/>
    <mergeCell ref="A18:F18"/>
    <mergeCell ref="A19:F19"/>
    <mergeCell ref="A20:F20"/>
    <mergeCell ref="A9:B9"/>
    <mergeCell ref="A10:F10"/>
    <mergeCell ref="G10:K10"/>
    <mergeCell ref="A11:F11"/>
    <mergeCell ref="A12:F12"/>
    <mergeCell ref="A365:H365"/>
    <mergeCell ref="I365:K365"/>
    <mergeCell ref="A367:K367"/>
    <mergeCell ref="A366:H366"/>
    <mergeCell ref="I366:K366"/>
    <mergeCell ref="A370:K370"/>
    <mergeCell ref="A363:K363"/>
    <mergeCell ref="A364:H364"/>
    <mergeCell ref="I364:K364"/>
    <mergeCell ref="A5:K5"/>
    <mergeCell ref="A6:F8"/>
    <mergeCell ref="F154:G154"/>
    <mergeCell ref="B59:H59"/>
    <mergeCell ref="A60:K60"/>
    <mergeCell ref="A63:K63"/>
    <mergeCell ref="B64:H64"/>
    <mergeCell ref="F155:G155"/>
    <mergeCell ref="B65:H65"/>
    <mergeCell ref="B66:H66"/>
    <mergeCell ref="B67:H67"/>
    <mergeCell ref="B68:H68"/>
    <mergeCell ref="B69:H69"/>
    <mergeCell ref="B70:H70"/>
    <mergeCell ref="B177:D177"/>
    <mergeCell ref="A176:K176"/>
    <mergeCell ref="I171:J171"/>
    <mergeCell ref="B51:H51"/>
    <mergeCell ref="G15:K16"/>
    <mergeCell ref="G18:K18"/>
    <mergeCell ref="G19:K19"/>
    <mergeCell ref="G20:K20"/>
    <mergeCell ref="A32:H32"/>
    <mergeCell ref="A369:K369"/>
    <mergeCell ref="A368:K368"/>
    <mergeCell ref="F199:K199"/>
    <mergeCell ref="A199:E199"/>
    <mergeCell ref="A200:E200"/>
    <mergeCell ref="F200:K200"/>
    <mergeCell ref="A201:C201"/>
    <mergeCell ref="A202:H202"/>
    <mergeCell ref="I202:K202"/>
    <mergeCell ref="A203:C203"/>
    <mergeCell ref="G204:K204"/>
    <mergeCell ref="A205:H205"/>
    <mergeCell ref="I205:K205"/>
    <mergeCell ref="A207:K207"/>
    <mergeCell ref="B214:H214"/>
    <mergeCell ref="B215:H215"/>
    <mergeCell ref="B216:H216"/>
    <mergeCell ref="B217:H217"/>
    <mergeCell ref="B218:H218"/>
    <mergeCell ref="B212:H212"/>
    <mergeCell ref="B213:H213"/>
    <mergeCell ref="G360:H360"/>
    <mergeCell ref="E360:F360"/>
    <mergeCell ref="B360:D360"/>
    <mergeCell ref="I359:J359"/>
    <mergeCell ref="G359:H359"/>
    <mergeCell ref="E359:F359"/>
    <mergeCell ref="B359:D359"/>
    <mergeCell ref="A361:K361"/>
    <mergeCell ref="A362:F362"/>
    <mergeCell ref="G362:H362"/>
    <mergeCell ref="I362:J362"/>
    <mergeCell ref="I358:J358"/>
    <mergeCell ref="G358:H358"/>
    <mergeCell ref="E358:F358"/>
    <mergeCell ref="B358:D358"/>
    <mergeCell ref="I357:J357"/>
    <mergeCell ref="G357:H357"/>
    <mergeCell ref="E357:F357"/>
    <mergeCell ref="B357:D357"/>
    <mergeCell ref="I356:J356"/>
    <mergeCell ref="G356:H356"/>
    <mergeCell ref="E356:F356"/>
    <mergeCell ref="B356:D356"/>
    <mergeCell ref="B244:H244"/>
    <mergeCell ref="B245:H245"/>
    <mergeCell ref="B239:H239"/>
    <mergeCell ref="B240:H240"/>
    <mergeCell ref="B241:H241"/>
    <mergeCell ref="B242:H242"/>
    <mergeCell ref="B243:H243"/>
    <mergeCell ref="A246:K246"/>
    <mergeCell ref="A248:F248"/>
    <mergeCell ref="H248:K248"/>
    <mergeCell ref="A249:K249"/>
    <mergeCell ref="B255:H255"/>
    <mergeCell ref="B256:H256"/>
    <mergeCell ref="B257:H257"/>
    <mergeCell ref="B258:H258"/>
    <mergeCell ref="B251:H251"/>
    <mergeCell ref="B252:H252"/>
    <mergeCell ref="B253:H253"/>
    <mergeCell ref="B254:H254"/>
    <mergeCell ref="B250:H250"/>
    <mergeCell ref="G378:K378"/>
    <mergeCell ref="A379:H379"/>
    <mergeCell ref="I379:K379"/>
    <mergeCell ref="A381:K381"/>
    <mergeCell ref="A383:F383"/>
    <mergeCell ref="H383:K383"/>
    <mergeCell ref="A384:K384"/>
    <mergeCell ref="B385:H385"/>
    <mergeCell ref="B386:H386"/>
    <mergeCell ref="A372:K372"/>
    <mergeCell ref="A373:E373"/>
    <mergeCell ref="F373:K373"/>
    <mergeCell ref="A374:E374"/>
    <mergeCell ref="F374:K374"/>
    <mergeCell ref="A375:C375"/>
    <mergeCell ref="A376:H376"/>
    <mergeCell ref="I376:K376"/>
    <mergeCell ref="A377:C377"/>
    <mergeCell ref="A397:K397"/>
    <mergeCell ref="B398:H398"/>
    <mergeCell ref="B399:H399"/>
    <mergeCell ref="B400:H400"/>
    <mergeCell ref="B401:H401"/>
    <mergeCell ref="B402:H402"/>
    <mergeCell ref="B403:H403"/>
    <mergeCell ref="B404:H404"/>
    <mergeCell ref="B405:H405"/>
    <mergeCell ref="B387:H387"/>
    <mergeCell ref="B388:H388"/>
    <mergeCell ref="B389:H389"/>
    <mergeCell ref="B390:H390"/>
    <mergeCell ref="B391:H391"/>
    <mergeCell ref="B392:H392"/>
    <mergeCell ref="B393:H393"/>
    <mergeCell ref="A394:K394"/>
    <mergeCell ref="A396:F396"/>
    <mergeCell ref="H396:K396"/>
    <mergeCell ref="B415:H415"/>
    <mergeCell ref="B416:H416"/>
    <mergeCell ref="B417:H417"/>
    <mergeCell ref="B418:H418"/>
    <mergeCell ref="B419:H419"/>
    <mergeCell ref="A420:K420"/>
    <mergeCell ref="A422:F422"/>
    <mergeCell ref="H422:K422"/>
    <mergeCell ref="A423:K423"/>
    <mergeCell ref="B406:H406"/>
    <mergeCell ref="A407:K407"/>
    <mergeCell ref="A409:F409"/>
    <mergeCell ref="H409:K409"/>
    <mergeCell ref="A410:K410"/>
    <mergeCell ref="B411:H411"/>
    <mergeCell ref="B412:H412"/>
    <mergeCell ref="B413:H413"/>
    <mergeCell ref="B414:H414"/>
    <mergeCell ref="A433:K433"/>
    <mergeCell ref="A435:F435"/>
    <mergeCell ref="H435:K435"/>
    <mergeCell ref="A436:K436"/>
    <mergeCell ref="B437:H437"/>
    <mergeCell ref="B438:H438"/>
    <mergeCell ref="B439:H439"/>
    <mergeCell ref="B440:H440"/>
    <mergeCell ref="B441:H441"/>
    <mergeCell ref="B424:H424"/>
    <mergeCell ref="B425:H425"/>
    <mergeCell ref="B426:H426"/>
    <mergeCell ref="B427:H427"/>
    <mergeCell ref="B428:H428"/>
    <mergeCell ref="B429:H429"/>
    <mergeCell ref="B430:H430"/>
    <mergeCell ref="B431:H431"/>
    <mergeCell ref="B432:H432"/>
    <mergeCell ref="B451:H451"/>
    <mergeCell ref="B452:H452"/>
    <mergeCell ref="B453:H453"/>
    <mergeCell ref="B454:H454"/>
    <mergeCell ref="B455:H455"/>
    <mergeCell ref="B456:H456"/>
    <mergeCell ref="B457:H457"/>
    <mergeCell ref="B458:H458"/>
    <mergeCell ref="A459:K459"/>
    <mergeCell ref="B442:H442"/>
    <mergeCell ref="B443:H443"/>
    <mergeCell ref="B444:H444"/>
    <mergeCell ref="B445:H445"/>
    <mergeCell ref="A446:K446"/>
    <mergeCell ref="A448:F448"/>
    <mergeCell ref="H448:K448"/>
    <mergeCell ref="A449:K449"/>
    <mergeCell ref="B450:H450"/>
    <mergeCell ref="B469:H469"/>
    <mergeCell ref="B470:H470"/>
    <mergeCell ref="B471:H471"/>
    <mergeCell ref="A472:K472"/>
    <mergeCell ref="A474:F474"/>
    <mergeCell ref="H474:K474"/>
    <mergeCell ref="A475:K475"/>
    <mergeCell ref="B476:H476"/>
    <mergeCell ref="B477:H477"/>
    <mergeCell ref="A461:F461"/>
    <mergeCell ref="H461:K461"/>
    <mergeCell ref="A462:K462"/>
    <mergeCell ref="B463:H463"/>
    <mergeCell ref="B464:H464"/>
    <mergeCell ref="B465:H465"/>
    <mergeCell ref="B466:H466"/>
    <mergeCell ref="B467:H467"/>
    <mergeCell ref="B468:H468"/>
    <mergeCell ref="A488:K488"/>
    <mergeCell ref="B489:H489"/>
    <mergeCell ref="B490:H490"/>
    <mergeCell ref="B491:H491"/>
    <mergeCell ref="B492:H492"/>
    <mergeCell ref="B493:H493"/>
    <mergeCell ref="B494:H494"/>
    <mergeCell ref="B495:H495"/>
    <mergeCell ref="B496:H496"/>
    <mergeCell ref="B478:H478"/>
    <mergeCell ref="B479:H479"/>
    <mergeCell ref="B480:H480"/>
    <mergeCell ref="B481:H481"/>
    <mergeCell ref="B482:H482"/>
    <mergeCell ref="B483:H483"/>
    <mergeCell ref="B484:H484"/>
    <mergeCell ref="A485:K485"/>
    <mergeCell ref="A487:F487"/>
    <mergeCell ref="H487:K487"/>
    <mergeCell ref="A503:E503"/>
    <mergeCell ref="F503:G503"/>
    <mergeCell ref="H503:I503"/>
    <mergeCell ref="J503:K503"/>
    <mergeCell ref="A504:E504"/>
    <mergeCell ref="F504:G504"/>
    <mergeCell ref="H504:I504"/>
    <mergeCell ref="J504:K504"/>
    <mergeCell ref="A505:E505"/>
    <mergeCell ref="F505:G505"/>
    <mergeCell ref="H505:I505"/>
    <mergeCell ref="J505:K505"/>
    <mergeCell ref="B497:H497"/>
    <mergeCell ref="A498:K498"/>
    <mergeCell ref="A500:K500"/>
    <mergeCell ref="A501:E502"/>
    <mergeCell ref="F501:G501"/>
    <mergeCell ref="H501:K501"/>
    <mergeCell ref="F502:G502"/>
    <mergeCell ref="H502:I502"/>
    <mergeCell ref="J502:K502"/>
    <mergeCell ref="A509:E509"/>
    <mergeCell ref="F509:G509"/>
    <mergeCell ref="H509:I509"/>
    <mergeCell ref="J509:K509"/>
    <mergeCell ref="A510:E510"/>
    <mergeCell ref="F510:G510"/>
    <mergeCell ref="H510:I510"/>
    <mergeCell ref="J510:K510"/>
    <mergeCell ref="A511:E511"/>
    <mergeCell ref="F511:G511"/>
    <mergeCell ref="H511:I511"/>
    <mergeCell ref="J511:K511"/>
    <mergeCell ref="A506:E506"/>
    <mergeCell ref="F506:G506"/>
    <mergeCell ref="H506:I506"/>
    <mergeCell ref="J506:K506"/>
    <mergeCell ref="A507:E507"/>
    <mergeCell ref="F507:G507"/>
    <mergeCell ref="H507:I507"/>
    <mergeCell ref="J507:K507"/>
    <mergeCell ref="A508:E508"/>
    <mergeCell ref="F508:G508"/>
    <mergeCell ref="H508:I508"/>
    <mergeCell ref="J508:K508"/>
    <mergeCell ref="A516:B517"/>
    <mergeCell ref="C516:D516"/>
    <mergeCell ref="E516:F516"/>
    <mergeCell ref="G516:H516"/>
    <mergeCell ref="I516:J516"/>
    <mergeCell ref="C517:D517"/>
    <mergeCell ref="E517:F517"/>
    <mergeCell ref="G517:H517"/>
    <mergeCell ref="I517:J517"/>
    <mergeCell ref="A512:E512"/>
    <mergeCell ref="F512:G512"/>
    <mergeCell ref="H512:I512"/>
    <mergeCell ref="J512:K512"/>
    <mergeCell ref="A514:K514"/>
    <mergeCell ref="A515:B515"/>
    <mergeCell ref="C515:D515"/>
    <mergeCell ref="E515:F515"/>
    <mergeCell ref="G515:H515"/>
    <mergeCell ref="I515:J515"/>
    <mergeCell ref="A520:K520"/>
    <mergeCell ref="A521:C521"/>
    <mergeCell ref="A522:K522"/>
    <mergeCell ref="A523:K523"/>
    <mergeCell ref="B524:D524"/>
    <mergeCell ref="E524:F524"/>
    <mergeCell ref="G524:H524"/>
    <mergeCell ref="I524:J524"/>
    <mergeCell ref="B525:D525"/>
    <mergeCell ref="E525:F525"/>
    <mergeCell ref="G525:H525"/>
    <mergeCell ref="I525:J525"/>
    <mergeCell ref="A518:B519"/>
    <mergeCell ref="C518:D518"/>
    <mergeCell ref="E518:F518"/>
    <mergeCell ref="G518:H518"/>
    <mergeCell ref="I518:J518"/>
    <mergeCell ref="C519:D519"/>
    <mergeCell ref="E519:F519"/>
    <mergeCell ref="G519:H519"/>
    <mergeCell ref="I519:J519"/>
    <mergeCell ref="B529:D529"/>
    <mergeCell ref="E529:F529"/>
    <mergeCell ref="G529:H529"/>
    <mergeCell ref="I529:J529"/>
    <mergeCell ref="B530:D530"/>
    <mergeCell ref="E530:F530"/>
    <mergeCell ref="G530:H530"/>
    <mergeCell ref="I530:J530"/>
    <mergeCell ref="B531:D531"/>
    <mergeCell ref="E531:F531"/>
    <mergeCell ref="G531:H531"/>
    <mergeCell ref="I531:J531"/>
    <mergeCell ref="B526:D526"/>
    <mergeCell ref="E526:F526"/>
    <mergeCell ref="G526:H526"/>
    <mergeCell ref="I526:J526"/>
    <mergeCell ref="B527:D527"/>
    <mergeCell ref="E527:F527"/>
    <mergeCell ref="G527:H527"/>
    <mergeCell ref="I527:J527"/>
    <mergeCell ref="B528:D528"/>
    <mergeCell ref="E528:F528"/>
    <mergeCell ref="G528:H528"/>
    <mergeCell ref="I528:J528"/>
    <mergeCell ref="A535:K535"/>
    <mergeCell ref="A536:F536"/>
    <mergeCell ref="G536:H536"/>
    <mergeCell ref="I536:J536"/>
    <mergeCell ref="A539:H539"/>
    <mergeCell ref="I539:K539"/>
    <mergeCell ref="A540:H540"/>
    <mergeCell ref="I540:K540"/>
    <mergeCell ref="A537:K537"/>
    <mergeCell ref="A538:H538"/>
    <mergeCell ref="I538:K538"/>
    <mergeCell ref="B532:D532"/>
    <mergeCell ref="E532:F532"/>
    <mergeCell ref="G532:H532"/>
    <mergeCell ref="I532:J532"/>
    <mergeCell ref="B533:D533"/>
    <mergeCell ref="E533:F533"/>
    <mergeCell ref="G533:H533"/>
    <mergeCell ref="I533:J533"/>
    <mergeCell ref="B534:D534"/>
    <mergeCell ref="E534:F534"/>
    <mergeCell ref="G534:H534"/>
    <mergeCell ref="I534:J534"/>
    <mergeCell ref="A549:C549"/>
    <mergeCell ref="A550:H550"/>
    <mergeCell ref="I550:K550"/>
    <mergeCell ref="A551:C551"/>
    <mergeCell ref="G552:K552"/>
    <mergeCell ref="A553:H553"/>
    <mergeCell ref="I553:K553"/>
    <mergeCell ref="A555:K555"/>
    <mergeCell ref="A557:F557"/>
    <mergeCell ref="H557:K557"/>
    <mergeCell ref="A541:K541"/>
    <mergeCell ref="A542:K542"/>
    <mergeCell ref="A543:K543"/>
    <mergeCell ref="A544:K544"/>
    <mergeCell ref="A546:K546"/>
    <mergeCell ref="A547:E547"/>
    <mergeCell ref="F547:K547"/>
    <mergeCell ref="A548:E548"/>
    <mergeCell ref="F548:K548"/>
    <mergeCell ref="B567:H567"/>
    <mergeCell ref="A568:K568"/>
    <mergeCell ref="A570:F570"/>
    <mergeCell ref="H570:K570"/>
    <mergeCell ref="A571:K571"/>
    <mergeCell ref="B572:H572"/>
    <mergeCell ref="B573:H573"/>
    <mergeCell ref="B574:H574"/>
    <mergeCell ref="B575:H575"/>
    <mergeCell ref="A558:K558"/>
    <mergeCell ref="B559:H559"/>
    <mergeCell ref="B560:H560"/>
    <mergeCell ref="B561:H561"/>
    <mergeCell ref="B562:H562"/>
    <mergeCell ref="B563:H563"/>
    <mergeCell ref="B564:H564"/>
    <mergeCell ref="B565:H565"/>
    <mergeCell ref="B566:H566"/>
    <mergeCell ref="B585:H585"/>
    <mergeCell ref="B586:H586"/>
    <mergeCell ref="B587:H587"/>
    <mergeCell ref="B588:H588"/>
    <mergeCell ref="B589:H589"/>
    <mergeCell ref="B590:H590"/>
    <mergeCell ref="B591:H591"/>
    <mergeCell ref="B592:H592"/>
    <mergeCell ref="B593:H593"/>
    <mergeCell ref="B576:H576"/>
    <mergeCell ref="B577:H577"/>
    <mergeCell ref="B578:H578"/>
    <mergeCell ref="B579:H579"/>
    <mergeCell ref="B580:H580"/>
    <mergeCell ref="A581:K581"/>
    <mergeCell ref="A583:F583"/>
    <mergeCell ref="H583:K583"/>
    <mergeCell ref="A584:K584"/>
    <mergeCell ref="B603:H603"/>
    <mergeCell ref="B604:H604"/>
    <mergeCell ref="B605:H605"/>
    <mergeCell ref="B606:H606"/>
    <mergeCell ref="A607:K607"/>
    <mergeCell ref="A609:F609"/>
    <mergeCell ref="H609:K609"/>
    <mergeCell ref="A610:K610"/>
    <mergeCell ref="B611:H611"/>
    <mergeCell ref="A594:K594"/>
    <mergeCell ref="A596:F596"/>
    <mergeCell ref="H596:K596"/>
    <mergeCell ref="A597:K597"/>
    <mergeCell ref="B598:H598"/>
    <mergeCell ref="B599:H599"/>
    <mergeCell ref="B600:H600"/>
    <mergeCell ref="B601:H601"/>
    <mergeCell ref="B602:H602"/>
    <mergeCell ref="A622:F622"/>
    <mergeCell ref="H622:K622"/>
    <mergeCell ref="A623:K623"/>
    <mergeCell ref="B624:H624"/>
    <mergeCell ref="B625:H625"/>
    <mergeCell ref="B626:H626"/>
    <mergeCell ref="B627:H627"/>
    <mergeCell ref="B628:H628"/>
    <mergeCell ref="B629:H629"/>
    <mergeCell ref="B612:H612"/>
    <mergeCell ref="B613:H613"/>
    <mergeCell ref="B614:H614"/>
    <mergeCell ref="B615:H615"/>
    <mergeCell ref="B616:H616"/>
    <mergeCell ref="B617:H617"/>
    <mergeCell ref="B618:H618"/>
    <mergeCell ref="B619:H619"/>
    <mergeCell ref="A620:K620"/>
    <mergeCell ref="B639:H639"/>
    <mergeCell ref="B640:H640"/>
    <mergeCell ref="B641:H641"/>
    <mergeCell ref="B642:H642"/>
    <mergeCell ref="B643:H643"/>
    <mergeCell ref="B644:H644"/>
    <mergeCell ref="B645:H645"/>
    <mergeCell ref="A646:K646"/>
    <mergeCell ref="A648:F648"/>
    <mergeCell ref="H648:K648"/>
    <mergeCell ref="B630:H630"/>
    <mergeCell ref="B631:H631"/>
    <mergeCell ref="B632:H632"/>
    <mergeCell ref="A633:K633"/>
    <mergeCell ref="A635:F635"/>
    <mergeCell ref="H635:K635"/>
    <mergeCell ref="A636:K636"/>
    <mergeCell ref="B637:H637"/>
    <mergeCell ref="B638:H638"/>
    <mergeCell ref="B658:H658"/>
    <mergeCell ref="A659:K659"/>
    <mergeCell ref="A661:F661"/>
    <mergeCell ref="H661:K661"/>
    <mergeCell ref="A662:K662"/>
    <mergeCell ref="B663:H663"/>
    <mergeCell ref="B664:H664"/>
    <mergeCell ref="B665:H665"/>
    <mergeCell ref="B666:H666"/>
    <mergeCell ref="A649:K649"/>
    <mergeCell ref="B650:H650"/>
    <mergeCell ref="B651:H651"/>
    <mergeCell ref="B652:H652"/>
    <mergeCell ref="B653:H653"/>
    <mergeCell ref="B654:H654"/>
    <mergeCell ref="B655:H655"/>
    <mergeCell ref="B656:H656"/>
    <mergeCell ref="B657:H657"/>
    <mergeCell ref="A677:E677"/>
    <mergeCell ref="F677:G677"/>
    <mergeCell ref="H677:I677"/>
    <mergeCell ref="J677:K677"/>
    <mergeCell ref="A678:E678"/>
    <mergeCell ref="F678:G678"/>
    <mergeCell ref="H678:I678"/>
    <mergeCell ref="J678:K678"/>
    <mergeCell ref="A679:E679"/>
    <mergeCell ref="F679:G679"/>
    <mergeCell ref="H679:I679"/>
    <mergeCell ref="J679:K679"/>
    <mergeCell ref="B667:H667"/>
    <mergeCell ref="B668:H668"/>
    <mergeCell ref="B669:H669"/>
    <mergeCell ref="B670:H670"/>
    <mergeCell ref="B671:H671"/>
    <mergeCell ref="A672:K672"/>
    <mergeCell ref="A674:K674"/>
    <mergeCell ref="A675:E676"/>
    <mergeCell ref="F675:G675"/>
    <mergeCell ref="H675:K675"/>
    <mergeCell ref="F676:G676"/>
    <mergeCell ref="H676:I676"/>
    <mergeCell ref="J676:K676"/>
    <mergeCell ref="A683:E683"/>
    <mergeCell ref="F683:G683"/>
    <mergeCell ref="H683:I683"/>
    <mergeCell ref="J683:K683"/>
    <mergeCell ref="A684:E684"/>
    <mergeCell ref="F684:G684"/>
    <mergeCell ref="H684:I684"/>
    <mergeCell ref="J684:K684"/>
    <mergeCell ref="A685:E685"/>
    <mergeCell ref="F685:G685"/>
    <mergeCell ref="H685:I685"/>
    <mergeCell ref="J685:K685"/>
    <mergeCell ref="A680:E680"/>
    <mergeCell ref="F680:G680"/>
    <mergeCell ref="H680:I680"/>
    <mergeCell ref="J680:K680"/>
    <mergeCell ref="A681:E681"/>
    <mergeCell ref="F681:G681"/>
    <mergeCell ref="H681:I681"/>
    <mergeCell ref="J681:K681"/>
    <mergeCell ref="A682:E682"/>
    <mergeCell ref="F682:G682"/>
    <mergeCell ref="H682:I682"/>
    <mergeCell ref="J682:K682"/>
    <mergeCell ref="A690:B691"/>
    <mergeCell ref="C690:D690"/>
    <mergeCell ref="E690:F690"/>
    <mergeCell ref="G690:H690"/>
    <mergeCell ref="I690:J690"/>
    <mergeCell ref="C691:D691"/>
    <mergeCell ref="E691:F691"/>
    <mergeCell ref="G691:H691"/>
    <mergeCell ref="I691:J691"/>
    <mergeCell ref="A686:E686"/>
    <mergeCell ref="F686:G686"/>
    <mergeCell ref="H686:I686"/>
    <mergeCell ref="J686:K686"/>
    <mergeCell ref="A688:K688"/>
    <mergeCell ref="A689:B689"/>
    <mergeCell ref="C689:D689"/>
    <mergeCell ref="E689:F689"/>
    <mergeCell ref="G689:H689"/>
    <mergeCell ref="I689:J689"/>
    <mergeCell ref="A694:K694"/>
    <mergeCell ref="A695:C695"/>
    <mergeCell ref="A696:K696"/>
    <mergeCell ref="A697:K697"/>
    <mergeCell ref="B698:D698"/>
    <mergeCell ref="E698:F698"/>
    <mergeCell ref="G698:H698"/>
    <mergeCell ref="I698:J698"/>
    <mergeCell ref="B699:D699"/>
    <mergeCell ref="E699:F699"/>
    <mergeCell ref="G699:H699"/>
    <mergeCell ref="I699:J699"/>
    <mergeCell ref="A692:B693"/>
    <mergeCell ref="C692:D692"/>
    <mergeCell ref="E692:F692"/>
    <mergeCell ref="G692:H692"/>
    <mergeCell ref="I692:J692"/>
    <mergeCell ref="C693:D693"/>
    <mergeCell ref="E693:F693"/>
    <mergeCell ref="G693:H693"/>
    <mergeCell ref="I693:J693"/>
    <mergeCell ref="B703:D703"/>
    <mergeCell ref="E703:F703"/>
    <mergeCell ref="G703:H703"/>
    <mergeCell ref="I703:J703"/>
    <mergeCell ref="B704:D704"/>
    <mergeCell ref="E704:F704"/>
    <mergeCell ref="G704:H704"/>
    <mergeCell ref="I704:J704"/>
    <mergeCell ref="B705:D705"/>
    <mergeCell ref="E705:F705"/>
    <mergeCell ref="G705:H705"/>
    <mergeCell ref="I705:J705"/>
    <mergeCell ref="B700:D700"/>
    <mergeCell ref="E700:F700"/>
    <mergeCell ref="G700:H700"/>
    <mergeCell ref="I700:J700"/>
    <mergeCell ref="B701:D701"/>
    <mergeCell ref="E701:F701"/>
    <mergeCell ref="G701:H701"/>
    <mergeCell ref="I701:J701"/>
    <mergeCell ref="B702:D702"/>
    <mergeCell ref="E702:F702"/>
    <mergeCell ref="G702:H702"/>
    <mergeCell ref="I702:J702"/>
    <mergeCell ref="A711:K711"/>
    <mergeCell ref="A712:H712"/>
    <mergeCell ref="I712:K712"/>
    <mergeCell ref="A715:K715"/>
    <mergeCell ref="A716:K716"/>
    <mergeCell ref="A717:K717"/>
    <mergeCell ref="A718:K718"/>
    <mergeCell ref="A709:K709"/>
    <mergeCell ref="A710:F710"/>
    <mergeCell ref="G710:H710"/>
    <mergeCell ref="I710:J710"/>
    <mergeCell ref="A713:H713"/>
    <mergeCell ref="I713:K713"/>
    <mergeCell ref="A714:H714"/>
    <mergeCell ref="I714:K714"/>
    <mergeCell ref="B706:D706"/>
    <mergeCell ref="E706:F706"/>
    <mergeCell ref="G706:H706"/>
    <mergeCell ref="I706:J706"/>
    <mergeCell ref="B707:D707"/>
    <mergeCell ref="E707:F707"/>
    <mergeCell ref="G707:H707"/>
    <mergeCell ref="I707:J707"/>
    <mergeCell ref="B708:D708"/>
    <mergeCell ref="E708:F708"/>
    <mergeCell ref="G708:H708"/>
    <mergeCell ref="I708:J708"/>
  </mergeCells>
  <dataValidations disablePrompts="1" count="7">
    <dataValidation type="decimal" operator="greaterThan" allowBlank="1" showInputMessage="1" showErrorMessage="1" errorTitle="Uwaga!" error="Podaj dane liczbowe" sqref="I178:J187 I525:J534 I351:J360 I699:J708" xr:uid="{00000000-0002-0000-0000-000000000000}">
      <formula1>0</formula1>
    </dataValidation>
    <dataValidation type="decimal" allowBlank="1" showInputMessage="1" showErrorMessage="1" errorTitle="Uwaga!" error="wpisz dane liczbowe" sqref="G19 G21:K21" xr:uid="{00000000-0002-0000-0000-000001000000}">
      <formula1>0</formula1>
      <formula2>1600000</formula2>
    </dataValidation>
    <dataValidation type="decimal" allowBlank="1" showInputMessage="1" showErrorMessage="1" errorTitle="Uwaga!" error="wpisz dane liczbowe" sqref="G17:K17" xr:uid="{00000000-0002-0000-0000-000002000000}">
      <formula1>0</formula1>
      <formula2>160000</formula2>
    </dataValidation>
    <dataValidation type="date" operator="greaterThan" allowBlank="1" showInputMessage="1" showErrorMessage="1" errorTitle="Uwaga!" error="Należy wpisać datę w formacie RRRR-MM-DD" promptTitle="Uwaga!" prompt="Wpisz datę w formacie RRRR-MM-DD" sqref="G20:K20" xr:uid="{00000000-0002-0000-0000-000003000000}">
      <formula1>43983</formula1>
    </dataValidation>
    <dataValidation type="whole" allowBlank="1" showInputMessage="1" showErrorMessage="1" sqref="I538 I364 I191 I712" xr:uid="{00000000-0002-0000-0000-000004000000}">
      <formula1>0</formula1>
      <formula2>50000</formula2>
    </dataValidation>
    <dataValidation type="date" allowBlank="1" showInputMessage="1" showErrorMessage="1" errorTitle="Uwaga!" error="Należy wpisać datę w formacie RRRR-MM-DD" promptTitle="Uwaga!" prompt="Wpisz datę w formacie RRRR-MM-DD" sqref="G699:H708 G178:H187 G351:H360 G525:H534" xr:uid="{00000000-0002-0000-0000-000005000000}">
      <formula1>44197</formula1>
      <formula2>44561</formula2>
    </dataValidation>
    <dataValidation type="whole" allowBlank="1" showInputMessage="1" showErrorMessage="1" error="Należy wpisać dane liczbowe" sqref="I192:K192 I365:K365 I539:K539 I713:K713" xr:uid="{00000000-0002-0000-0000-000006000000}">
      <formula1>1</formula1>
      <formula2>50000</formula2>
    </dataValidation>
  </dataValidations>
  <pageMargins left="0.14583333333333334" right="0.17708333333333334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errorTitle="Uwaga! Błędny REGON" error="Proszę wybrać REGON z listy" xr:uid="{00000000-0002-0000-0000-000007000000}">
          <x14:formula1>
            <xm:f>'dane organów'!$A$2:$A$203</xm:f>
          </x14:formula1>
          <xm:sqref>G6:K8</xm:sqref>
        </x14:dataValidation>
        <x14:dataValidation type="list" allowBlank="1" showInputMessage="1" showErrorMessage="1" errorTitle="Uwaga! Błędnie określony cel" error="Należy wybrać z listy" xr:uid="{00000000-0002-0000-0000-000008000000}">
          <x14:formula1>
            <xm:f>Arkusz3!$A$1:$A$2</xm:f>
          </x14:formula1>
          <xm:sqref>G10:K10</xm:sqref>
        </x14:dataValidation>
        <x14:dataValidation type="list" allowBlank="1" showInputMessage="1" showErrorMessage="1" xr:uid="{00000000-0002-0000-0000-000009000000}">
          <x14:formula1>
            <xm:f>Arkusz3!$A$6:$I$6</xm:f>
          </x14:formula1>
          <xm:sqref>B178:D187 B525:D534 B351:D360 B699:D708</xm:sqref>
        </x14:dataValidation>
        <x14:dataValidation type="list" allowBlank="1" showInputMessage="1" showErrorMessage="1" errorTitle="uwaga!" error="Proszę wybrać z listy" promptTitle="wybierz z listy" xr:uid="{00000000-0002-0000-0000-00000A000000}">
          <x14:formula1>
            <xm:f>Arkusz3!$A$15:$A$16</xm:f>
          </x14:formula1>
          <xm:sqref>I32:K32 I379:K379 I205:K205 I553:K553</xm:sqref>
        </x14:dataValidation>
        <x14:dataValidation type="list" allowBlank="1" showInputMessage="1" showErrorMessage="1" errorTitle="uwaga!" error="Proszę wybrać z listy" promptTitle="wybierz z listy" xr:uid="{00000000-0002-0000-0000-00000B000000}">
          <x14:formula1>
            <xm:f>Arkusz3!$A$10:$A$14</xm:f>
          </x14:formula1>
          <xm:sqref>G31:K31 G204:K204 G378:K378 G552:K552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B6"/>
  <sheetViews>
    <sheetView zoomScale="65" zoomScaleNormal="65" workbookViewId="0">
      <selection activeCell="A6" sqref="A6"/>
    </sheetView>
  </sheetViews>
  <sheetFormatPr defaultRowHeight="14.5" x14ac:dyDescent="0.35"/>
  <cols>
    <col min="1" max="16384" width="8.7265625" style="67"/>
  </cols>
  <sheetData>
    <row r="1" spans="1:288" s="53" customFormat="1" ht="15" thickBot="1" x14ac:dyDescent="0.4"/>
    <row r="2" spans="1:288" s="53" customFormat="1" ht="24.5" customHeight="1" thickBot="1" x14ac:dyDescent="0.4">
      <c r="A2" s="484" t="s">
        <v>775</v>
      </c>
      <c r="B2" s="437" t="s">
        <v>650</v>
      </c>
      <c r="C2" s="477" t="s">
        <v>749</v>
      </c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9"/>
      <c r="Z2" s="453" t="s">
        <v>777</v>
      </c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  <c r="BG2" s="454"/>
      <c r="BH2" s="454"/>
      <c r="BI2" s="454"/>
      <c r="BJ2" s="454"/>
      <c r="BK2" s="454"/>
      <c r="BL2" s="454"/>
      <c r="BM2" s="454"/>
      <c r="BN2" s="454"/>
      <c r="BO2" s="454"/>
      <c r="BP2" s="454"/>
      <c r="BQ2" s="454"/>
      <c r="BR2" s="454"/>
      <c r="BS2" s="454"/>
      <c r="BT2" s="454"/>
      <c r="BU2" s="454"/>
      <c r="BV2" s="454"/>
      <c r="BW2" s="454"/>
      <c r="BX2" s="454"/>
      <c r="BY2" s="454"/>
      <c r="BZ2" s="454"/>
      <c r="CA2" s="454"/>
      <c r="CB2" s="454"/>
      <c r="CC2" s="454"/>
      <c r="CD2" s="454"/>
      <c r="CE2" s="454"/>
      <c r="CF2" s="454"/>
      <c r="CG2" s="454"/>
      <c r="CH2" s="454"/>
      <c r="CI2" s="454"/>
      <c r="CJ2" s="454"/>
      <c r="CK2" s="454"/>
      <c r="CL2" s="454"/>
      <c r="CM2" s="454"/>
      <c r="CN2" s="454"/>
      <c r="CO2" s="454"/>
      <c r="CP2" s="454"/>
      <c r="CQ2" s="454"/>
      <c r="CR2" s="454"/>
      <c r="CS2" s="454"/>
      <c r="CT2" s="454"/>
      <c r="CU2" s="454"/>
      <c r="CV2" s="454"/>
      <c r="CW2" s="454"/>
      <c r="CX2" s="454"/>
      <c r="CY2" s="454"/>
      <c r="CZ2" s="454"/>
      <c r="DA2" s="454"/>
      <c r="DB2" s="454"/>
      <c r="DC2" s="454"/>
      <c r="DD2" s="454"/>
      <c r="DE2" s="454"/>
      <c r="DF2" s="454"/>
      <c r="DG2" s="454"/>
      <c r="DH2" s="454"/>
      <c r="DI2" s="454"/>
      <c r="DJ2" s="454"/>
      <c r="DK2" s="454"/>
      <c r="DL2" s="454"/>
      <c r="DM2" s="454"/>
      <c r="DN2" s="454"/>
      <c r="DO2" s="454"/>
      <c r="DP2" s="454"/>
      <c r="DQ2" s="454"/>
      <c r="DR2" s="454"/>
      <c r="DS2" s="454"/>
      <c r="DT2" s="454"/>
      <c r="DU2" s="454"/>
      <c r="DV2" s="454"/>
      <c r="DW2" s="454"/>
      <c r="DX2" s="454"/>
      <c r="DY2" s="454"/>
      <c r="DZ2" s="454"/>
      <c r="EA2" s="454"/>
      <c r="EB2" s="454"/>
      <c r="EC2" s="454"/>
      <c r="ED2" s="454"/>
      <c r="EE2" s="454"/>
      <c r="EF2" s="454"/>
      <c r="EG2" s="454"/>
      <c r="EH2" s="454"/>
      <c r="EI2" s="454"/>
      <c r="EJ2" s="454"/>
      <c r="EK2" s="454"/>
      <c r="EL2" s="454"/>
      <c r="EM2" s="454"/>
      <c r="EN2" s="454"/>
      <c r="EO2" s="454"/>
      <c r="EP2" s="454"/>
      <c r="EQ2" s="454"/>
      <c r="ER2" s="454"/>
      <c r="ES2" s="454"/>
      <c r="ET2" s="454"/>
      <c r="EU2" s="454"/>
      <c r="EV2" s="454"/>
      <c r="EW2" s="454"/>
      <c r="EX2" s="454"/>
      <c r="EY2" s="454"/>
      <c r="EZ2" s="454"/>
      <c r="FA2" s="454"/>
      <c r="FB2" s="454"/>
      <c r="FC2" s="454"/>
      <c r="FD2" s="454"/>
      <c r="FE2" s="454"/>
      <c r="FF2" s="454"/>
      <c r="FG2" s="454"/>
      <c r="FH2" s="454"/>
      <c r="FI2" s="454"/>
      <c r="FJ2" s="454"/>
      <c r="FK2" s="454"/>
      <c r="FL2" s="454"/>
      <c r="FM2" s="454"/>
      <c r="FN2" s="454"/>
      <c r="FO2" s="454"/>
      <c r="FP2" s="454"/>
      <c r="FQ2" s="454"/>
      <c r="FR2" s="454"/>
      <c r="FS2" s="454"/>
      <c r="FT2" s="454"/>
      <c r="FU2" s="454"/>
      <c r="FV2" s="454"/>
      <c r="FW2" s="454"/>
      <c r="FX2" s="454"/>
      <c r="FY2" s="454"/>
      <c r="FZ2" s="454"/>
      <c r="GA2" s="454"/>
      <c r="GB2" s="454"/>
      <c r="GC2" s="454"/>
      <c r="GD2" s="454"/>
      <c r="GE2" s="454"/>
      <c r="GF2" s="454"/>
      <c r="GG2" s="454"/>
      <c r="GH2" s="454"/>
      <c r="GI2" s="454"/>
      <c r="GJ2" s="454"/>
      <c r="GK2" s="454"/>
      <c r="GL2" s="454"/>
      <c r="GM2" s="454"/>
      <c r="GN2" s="454"/>
      <c r="GO2" s="454"/>
      <c r="GP2" s="454"/>
      <c r="GQ2" s="454"/>
      <c r="GR2" s="454"/>
      <c r="GS2" s="489"/>
      <c r="GT2" s="477" t="s">
        <v>750</v>
      </c>
      <c r="GU2" s="478"/>
      <c r="GV2" s="478"/>
      <c r="GW2" s="478"/>
      <c r="GX2" s="478"/>
      <c r="GY2" s="478"/>
      <c r="GZ2" s="478"/>
      <c r="HA2" s="478"/>
      <c r="HB2" s="478"/>
      <c r="HC2" s="478"/>
      <c r="HD2" s="478"/>
      <c r="HE2" s="478"/>
      <c r="HF2" s="478"/>
      <c r="HG2" s="478"/>
      <c r="HH2" s="478"/>
      <c r="HI2" s="478"/>
      <c r="HJ2" s="478"/>
      <c r="HK2" s="478"/>
      <c r="HL2" s="478"/>
      <c r="HM2" s="478"/>
      <c r="HN2" s="478"/>
      <c r="HO2" s="478"/>
      <c r="HP2" s="479"/>
      <c r="IA2" s="431" t="s">
        <v>778</v>
      </c>
      <c r="IB2" s="431" t="s">
        <v>779</v>
      </c>
      <c r="IC2" s="431" t="s">
        <v>780</v>
      </c>
      <c r="ID2" s="431" t="s">
        <v>781</v>
      </c>
      <c r="IE2" s="453" t="s">
        <v>773</v>
      </c>
      <c r="IF2" s="454"/>
      <c r="IG2" s="454"/>
      <c r="IH2" s="454"/>
      <c r="II2" s="454"/>
      <c r="IJ2" s="454"/>
      <c r="IK2" s="454"/>
      <c r="IL2" s="454"/>
      <c r="IM2" s="454"/>
      <c r="IN2" s="454"/>
      <c r="IO2" s="454"/>
      <c r="IP2" s="454"/>
      <c r="IQ2" s="454"/>
      <c r="IR2" s="454"/>
      <c r="IS2" s="454"/>
      <c r="IT2" s="454"/>
      <c r="IU2" s="454"/>
      <c r="IV2" s="454"/>
      <c r="IW2" s="454"/>
      <c r="IX2" s="454"/>
      <c r="IY2" s="454"/>
      <c r="IZ2" s="454"/>
      <c r="JA2" s="454"/>
      <c r="JB2" s="454"/>
      <c r="JC2" s="454"/>
      <c r="JD2" s="455"/>
      <c r="JE2" s="455"/>
      <c r="JF2" s="455"/>
      <c r="JG2" s="455"/>
      <c r="JH2" s="455"/>
      <c r="JI2" s="455"/>
      <c r="JJ2" s="455"/>
      <c r="JK2" s="455"/>
      <c r="JL2" s="456"/>
      <c r="JM2" s="457" t="s">
        <v>763</v>
      </c>
    </row>
    <row r="3" spans="1:288" s="54" customFormat="1" ht="15" customHeight="1" thickBot="1" x14ac:dyDescent="0.4">
      <c r="A3" s="484"/>
      <c r="B3" s="438"/>
      <c r="C3" s="425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7"/>
      <c r="Z3" s="486" t="s">
        <v>709</v>
      </c>
      <c r="AA3" s="487"/>
      <c r="AB3" s="487"/>
      <c r="AC3" s="487"/>
      <c r="AD3" s="487"/>
      <c r="AE3" s="487"/>
      <c r="AF3" s="487"/>
      <c r="AG3" s="487"/>
      <c r="AH3" s="487"/>
      <c r="AI3" s="487"/>
      <c r="AJ3" s="487"/>
      <c r="AK3" s="487"/>
      <c r="AL3" s="487"/>
      <c r="AM3" s="487"/>
      <c r="AN3" s="487"/>
      <c r="AO3" s="487"/>
      <c r="AP3" s="487"/>
      <c r="AQ3" s="487"/>
      <c r="AR3" s="487"/>
      <c r="AS3" s="487"/>
      <c r="AT3" s="487"/>
      <c r="AU3" s="487"/>
      <c r="AV3" s="488"/>
      <c r="AW3" s="486" t="s">
        <v>711</v>
      </c>
      <c r="AX3" s="487"/>
      <c r="AY3" s="487"/>
      <c r="AZ3" s="487"/>
      <c r="BA3" s="487"/>
      <c r="BB3" s="487"/>
      <c r="BC3" s="487"/>
      <c r="BD3" s="487"/>
      <c r="BE3" s="487"/>
      <c r="BF3" s="487"/>
      <c r="BG3" s="487"/>
      <c r="BH3" s="487"/>
      <c r="BI3" s="487"/>
      <c r="BJ3" s="487"/>
      <c r="BK3" s="487"/>
      <c r="BL3" s="487"/>
      <c r="BM3" s="487"/>
      <c r="BN3" s="487"/>
      <c r="BO3" s="487"/>
      <c r="BP3" s="487"/>
      <c r="BQ3" s="487"/>
      <c r="BR3" s="487"/>
      <c r="BS3" s="488"/>
      <c r="BT3" s="486" t="s">
        <v>710</v>
      </c>
      <c r="BU3" s="487"/>
      <c r="BV3" s="487"/>
      <c r="BW3" s="487"/>
      <c r="BX3" s="487"/>
      <c r="BY3" s="487"/>
      <c r="BZ3" s="487"/>
      <c r="CA3" s="487"/>
      <c r="CB3" s="487"/>
      <c r="CC3" s="487"/>
      <c r="CD3" s="487"/>
      <c r="CE3" s="487"/>
      <c r="CF3" s="487"/>
      <c r="CG3" s="487"/>
      <c r="CH3" s="487"/>
      <c r="CI3" s="487"/>
      <c r="CJ3" s="487"/>
      <c r="CK3" s="487"/>
      <c r="CL3" s="487"/>
      <c r="CM3" s="487"/>
      <c r="CN3" s="487"/>
      <c r="CO3" s="487"/>
      <c r="CP3" s="488"/>
      <c r="CQ3" s="486" t="s">
        <v>712</v>
      </c>
      <c r="CR3" s="487"/>
      <c r="CS3" s="487"/>
      <c r="CT3" s="487"/>
      <c r="CU3" s="487"/>
      <c r="CV3" s="487"/>
      <c r="CW3" s="487"/>
      <c r="CX3" s="487"/>
      <c r="CY3" s="487"/>
      <c r="CZ3" s="487"/>
      <c r="DA3" s="487"/>
      <c r="DB3" s="487"/>
      <c r="DC3" s="487"/>
      <c r="DD3" s="487"/>
      <c r="DE3" s="487"/>
      <c r="DF3" s="487"/>
      <c r="DG3" s="487"/>
      <c r="DH3" s="487"/>
      <c r="DI3" s="487"/>
      <c r="DJ3" s="487"/>
      <c r="DK3" s="487"/>
      <c r="DL3" s="487"/>
      <c r="DM3" s="488"/>
      <c r="DN3" s="486" t="s">
        <v>713</v>
      </c>
      <c r="DO3" s="487"/>
      <c r="DP3" s="487"/>
      <c r="DQ3" s="487"/>
      <c r="DR3" s="487"/>
      <c r="DS3" s="487"/>
      <c r="DT3" s="487"/>
      <c r="DU3" s="487"/>
      <c r="DV3" s="487"/>
      <c r="DW3" s="487"/>
      <c r="DX3" s="487"/>
      <c r="DY3" s="487"/>
      <c r="DZ3" s="487"/>
      <c r="EA3" s="487"/>
      <c r="EB3" s="487"/>
      <c r="EC3" s="487"/>
      <c r="ED3" s="487"/>
      <c r="EE3" s="487"/>
      <c r="EF3" s="487"/>
      <c r="EG3" s="487"/>
      <c r="EH3" s="487"/>
      <c r="EI3" s="487"/>
      <c r="EJ3" s="488"/>
      <c r="EK3" s="486" t="s">
        <v>714</v>
      </c>
      <c r="EL3" s="487"/>
      <c r="EM3" s="487"/>
      <c r="EN3" s="487"/>
      <c r="EO3" s="487"/>
      <c r="EP3" s="487"/>
      <c r="EQ3" s="487"/>
      <c r="ER3" s="487"/>
      <c r="ES3" s="487"/>
      <c r="ET3" s="487"/>
      <c r="EU3" s="487"/>
      <c r="EV3" s="487"/>
      <c r="EW3" s="487"/>
      <c r="EX3" s="487"/>
      <c r="EY3" s="487"/>
      <c r="EZ3" s="487"/>
      <c r="FA3" s="487"/>
      <c r="FB3" s="487"/>
      <c r="FC3" s="487"/>
      <c r="FD3" s="487"/>
      <c r="FE3" s="487"/>
      <c r="FF3" s="487"/>
      <c r="FG3" s="488"/>
      <c r="FH3" s="486" t="s">
        <v>715</v>
      </c>
      <c r="FI3" s="487"/>
      <c r="FJ3" s="487"/>
      <c r="FK3" s="487"/>
      <c r="FL3" s="487"/>
      <c r="FM3" s="487"/>
      <c r="FN3" s="487"/>
      <c r="FO3" s="487"/>
      <c r="FP3" s="487"/>
      <c r="FQ3" s="487"/>
      <c r="FR3" s="487"/>
      <c r="FS3" s="487"/>
      <c r="FT3" s="487"/>
      <c r="FU3" s="487"/>
      <c r="FV3" s="487"/>
      <c r="FW3" s="487"/>
      <c r="FX3" s="487"/>
      <c r="FY3" s="487"/>
      <c r="FZ3" s="487"/>
      <c r="GA3" s="487"/>
      <c r="GB3" s="487"/>
      <c r="GC3" s="487"/>
      <c r="GD3" s="488"/>
      <c r="GE3" s="486" t="s">
        <v>776</v>
      </c>
      <c r="GF3" s="487"/>
      <c r="GG3" s="487"/>
      <c r="GH3" s="487"/>
      <c r="GI3" s="487"/>
      <c r="GJ3" s="487"/>
      <c r="GK3" s="487"/>
      <c r="GL3" s="487"/>
      <c r="GM3" s="487"/>
      <c r="GN3" s="487"/>
      <c r="GO3" s="487"/>
      <c r="GP3" s="487"/>
      <c r="GQ3" s="487"/>
      <c r="GR3" s="487"/>
      <c r="GS3" s="488"/>
      <c r="GT3" s="425"/>
      <c r="GU3" s="426"/>
      <c r="GV3" s="426"/>
      <c r="GW3" s="426"/>
      <c r="GX3" s="426"/>
      <c r="GY3" s="426"/>
      <c r="GZ3" s="426"/>
      <c r="HA3" s="426"/>
      <c r="HB3" s="426"/>
      <c r="HC3" s="426"/>
      <c r="HD3" s="426"/>
      <c r="HE3" s="426"/>
      <c r="HF3" s="426"/>
      <c r="HG3" s="426"/>
      <c r="HH3" s="426"/>
      <c r="HI3" s="426"/>
      <c r="HJ3" s="426"/>
      <c r="HK3" s="426"/>
      <c r="HL3" s="426"/>
      <c r="HM3" s="426"/>
      <c r="HN3" s="426"/>
      <c r="HO3" s="426"/>
      <c r="HP3" s="427"/>
      <c r="HQ3" s="443" t="s">
        <v>751</v>
      </c>
      <c r="HR3" s="444"/>
      <c r="HS3" s="445"/>
      <c r="HT3" s="449" t="s">
        <v>752</v>
      </c>
      <c r="HU3" s="449" t="s">
        <v>753</v>
      </c>
      <c r="HV3" s="434" t="s">
        <v>755</v>
      </c>
      <c r="HW3" s="437" t="s">
        <v>756</v>
      </c>
      <c r="HX3" s="431" t="s">
        <v>757</v>
      </c>
      <c r="HY3" s="431" t="s">
        <v>758</v>
      </c>
      <c r="HZ3" s="440" t="s">
        <v>640</v>
      </c>
      <c r="IA3" s="432"/>
      <c r="IB3" s="432"/>
      <c r="IC3" s="432"/>
      <c r="ID3" s="432"/>
      <c r="IE3" s="422" t="s">
        <v>681</v>
      </c>
      <c r="IF3" s="423"/>
      <c r="IG3" s="423"/>
      <c r="IH3" s="423"/>
      <c r="II3" s="424"/>
      <c r="IJ3" s="422" t="s">
        <v>682</v>
      </c>
      <c r="IK3" s="423"/>
      <c r="IL3" s="423"/>
      <c r="IM3" s="423"/>
      <c r="IN3" s="424"/>
      <c r="IO3" s="422" t="s">
        <v>683</v>
      </c>
      <c r="IP3" s="423"/>
      <c r="IQ3" s="423"/>
      <c r="IR3" s="423"/>
      <c r="IS3" s="424"/>
      <c r="IT3" s="422" t="s">
        <v>684</v>
      </c>
      <c r="IU3" s="423"/>
      <c r="IV3" s="423"/>
      <c r="IW3" s="423"/>
      <c r="IX3" s="424"/>
      <c r="IY3" s="422" t="s">
        <v>719</v>
      </c>
      <c r="IZ3" s="423"/>
      <c r="JA3" s="423"/>
      <c r="JB3" s="423"/>
      <c r="JC3" s="424"/>
      <c r="JD3" s="460" t="s">
        <v>686</v>
      </c>
      <c r="JE3" s="480"/>
      <c r="JF3" s="461"/>
      <c r="JG3" s="461"/>
      <c r="JH3" s="461"/>
      <c r="JI3" s="461"/>
      <c r="JJ3" s="461"/>
      <c r="JK3" s="481"/>
      <c r="JL3" s="462"/>
      <c r="JM3" s="458"/>
      <c r="JN3" s="460" t="s">
        <v>754</v>
      </c>
      <c r="JO3" s="461"/>
      <c r="JP3" s="461"/>
      <c r="JQ3" s="461"/>
      <c r="JR3" s="461"/>
      <c r="JS3" s="461"/>
      <c r="JT3" s="461"/>
      <c r="JU3" s="461"/>
      <c r="JV3" s="461"/>
      <c r="JW3" s="462"/>
    </row>
    <row r="4" spans="1:288" s="53" customFormat="1" ht="31.5" customHeight="1" x14ac:dyDescent="0.35">
      <c r="A4" s="484"/>
      <c r="B4" s="438"/>
      <c r="C4" s="465" t="s">
        <v>759</v>
      </c>
      <c r="D4" s="466"/>
      <c r="E4" s="466"/>
      <c r="F4" s="466"/>
      <c r="G4" s="466"/>
      <c r="H4" s="466" t="s">
        <v>760</v>
      </c>
      <c r="I4" s="466"/>
      <c r="J4" s="466"/>
      <c r="K4" s="466"/>
      <c r="L4" s="466"/>
      <c r="M4" s="466" t="s">
        <v>761</v>
      </c>
      <c r="N4" s="466"/>
      <c r="O4" s="466"/>
      <c r="P4" s="466"/>
      <c r="Q4" s="466"/>
      <c r="R4" s="466" t="s">
        <v>762</v>
      </c>
      <c r="S4" s="466"/>
      <c r="T4" s="466"/>
      <c r="U4" s="466"/>
      <c r="V4" s="466"/>
      <c r="W4" s="429" t="s">
        <v>763</v>
      </c>
      <c r="X4" s="429"/>
      <c r="Y4" s="483"/>
      <c r="Z4" s="465" t="s">
        <v>759</v>
      </c>
      <c r="AA4" s="466"/>
      <c r="AB4" s="466"/>
      <c r="AC4" s="466"/>
      <c r="AD4" s="466"/>
      <c r="AE4" s="466" t="s">
        <v>760</v>
      </c>
      <c r="AF4" s="466"/>
      <c r="AG4" s="466"/>
      <c r="AH4" s="466"/>
      <c r="AI4" s="466"/>
      <c r="AJ4" s="466" t="s">
        <v>761</v>
      </c>
      <c r="AK4" s="466"/>
      <c r="AL4" s="466"/>
      <c r="AM4" s="466"/>
      <c r="AN4" s="466"/>
      <c r="AO4" s="466" t="s">
        <v>762</v>
      </c>
      <c r="AP4" s="466"/>
      <c r="AQ4" s="466"/>
      <c r="AR4" s="466"/>
      <c r="AS4" s="466"/>
      <c r="AT4" s="429" t="s">
        <v>763</v>
      </c>
      <c r="AU4" s="429"/>
      <c r="AV4" s="483"/>
      <c r="AW4" s="482" t="s">
        <v>759</v>
      </c>
      <c r="AX4" s="466"/>
      <c r="AY4" s="466"/>
      <c r="AZ4" s="466"/>
      <c r="BA4" s="466"/>
      <c r="BB4" s="466" t="s">
        <v>760</v>
      </c>
      <c r="BC4" s="466"/>
      <c r="BD4" s="466"/>
      <c r="BE4" s="466"/>
      <c r="BF4" s="466"/>
      <c r="BG4" s="466" t="s">
        <v>761</v>
      </c>
      <c r="BH4" s="466"/>
      <c r="BI4" s="466"/>
      <c r="BJ4" s="466"/>
      <c r="BK4" s="466"/>
      <c r="BL4" s="466" t="s">
        <v>762</v>
      </c>
      <c r="BM4" s="466"/>
      <c r="BN4" s="466"/>
      <c r="BO4" s="466"/>
      <c r="BP4" s="466"/>
      <c r="BQ4" s="429" t="s">
        <v>763</v>
      </c>
      <c r="BR4" s="429"/>
      <c r="BS4" s="483"/>
      <c r="BT4" s="465" t="s">
        <v>759</v>
      </c>
      <c r="BU4" s="466"/>
      <c r="BV4" s="466"/>
      <c r="BW4" s="466"/>
      <c r="BX4" s="466"/>
      <c r="BY4" s="466" t="s">
        <v>760</v>
      </c>
      <c r="BZ4" s="466"/>
      <c r="CA4" s="466"/>
      <c r="CB4" s="466"/>
      <c r="CC4" s="466"/>
      <c r="CD4" s="466" t="s">
        <v>761</v>
      </c>
      <c r="CE4" s="466"/>
      <c r="CF4" s="466"/>
      <c r="CG4" s="466"/>
      <c r="CH4" s="466"/>
      <c r="CI4" s="466" t="s">
        <v>762</v>
      </c>
      <c r="CJ4" s="466"/>
      <c r="CK4" s="466"/>
      <c r="CL4" s="466"/>
      <c r="CM4" s="466"/>
      <c r="CN4" s="429" t="s">
        <v>763</v>
      </c>
      <c r="CO4" s="429"/>
      <c r="CP4" s="483"/>
      <c r="CQ4" s="465" t="s">
        <v>759</v>
      </c>
      <c r="CR4" s="466"/>
      <c r="CS4" s="466"/>
      <c r="CT4" s="466"/>
      <c r="CU4" s="466"/>
      <c r="CV4" s="466" t="s">
        <v>760</v>
      </c>
      <c r="CW4" s="466"/>
      <c r="CX4" s="466"/>
      <c r="CY4" s="466"/>
      <c r="CZ4" s="466"/>
      <c r="DA4" s="466" t="s">
        <v>761</v>
      </c>
      <c r="DB4" s="466"/>
      <c r="DC4" s="466"/>
      <c r="DD4" s="466"/>
      <c r="DE4" s="466"/>
      <c r="DF4" s="466" t="s">
        <v>762</v>
      </c>
      <c r="DG4" s="466"/>
      <c r="DH4" s="466"/>
      <c r="DI4" s="466"/>
      <c r="DJ4" s="466"/>
      <c r="DK4" s="429" t="s">
        <v>763</v>
      </c>
      <c r="DL4" s="429"/>
      <c r="DM4" s="483"/>
      <c r="DN4" s="465" t="s">
        <v>759</v>
      </c>
      <c r="DO4" s="466"/>
      <c r="DP4" s="466"/>
      <c r="DQ4" s="466"/>
      <c r="DR4" s="466"/>
      <c r="DS4" s="466" t="s">
        <v>760</v>
      </c>
      <c r="DT4" s="466"/>
      <c r="DU4" s="466"/>
      <c r="DV4" s="466"/>
      <c r="DW4" s="466"/>
      <c r="DX4" s="466" t="s">
        <v>761</v>
      </c>
      <c r="DY4" s="466"/>
      <c r="DZ4" s="466"/>
      <c r="EA4" s="466"/>
      <c r="EB4" s="466"/>
      <c r="EC4" s="466" t="s">
        <v>762</v>
      </c>
      <c r="ED4" s="466"/>
      <c r="EE4" s="466"/>
      <c r="EF4" s="466"/>
      <c r="EG4" s="466"/>
      <c r="EH4" s="429" t="s">
        <v>763</v>
      </c>
      <c r="EI4" s="429"/>
      <c r="EJ4" s="483"/>
      <c r="EK4" s="465" t="s">
        <v>759</v>
      </c>
      <c r="EL4" s="466"/>
      <c r="EM4" s="466"/>
      <c r="EN4" s="466"/>
      <c r="EO4" s="466"/>
      <c r="EP4" s="466" t="s">
        <v>760</v>
      </c>
      <c r="EQ4" s="466"/>
      <c r="ER4" s="466"/>
      <c r="ES4" s="466"/>
      <c r="ET4" s="466"/>
      <c r="EU4" s="466" t="s">
        <v>761</v>
      </c>
      <c r="EV4" s="466"/>
      <c r="EW4" s="466"/>
      <c r="EX4" s="466"/>
      <c r="EY4" s="466"/>
      <c r="EZ4" s="466" t="s">
        <v>762</v>
      </c>
      <c r="FA4" s="466"/>
      <c r="FB4" s="466"/>
      <c r="FC4" s="466"/>
      <c r="FD4" s="466"/>
      <c r="FE4" s="429" t="s">
        <v>763</v>
      </c>
      <c r="FF4" s="429"/>
      <c r="FG4" s="483"/>
      <c r="FH4" s="465" t="s">
        <v>759</v>
      </c>
      <c r="FI4" s="466"/>
      <c r="FJ4" s="466"/>
      <c r="FK4" s="466"/>
      <c r="FL4" s="466"/>
      <c r="FM4" s="466" t="s">
        <v>760</v>
      </c>
      <c r="FN4" s="466"/>
      <c r="FO4" s="466"/>
      <c r="FP4" s="466"/>
      <c r="FQ4" s="466"/>
      <c r="FR4" s="466" t="s">
        <v>761</v>
      </c>
      <c r="FS4" s="466"/>
      <c r="FT4" s="466"/>
      <c r="FU4" s="466"/>
      <c r="FV4" s="466"/>
      <c r="FW4" s="466" t="s">
        <v>762</v>
      </c>
      <c r="FX4" s="466"/>
      <c r="FY4" s="466"/>
      <c r="FZ4" s="466"/>
      <c r="GA4" s="466"/>
      <c r="GB4" s="429" t="s">
        <v>763</v>
      </c>
      <c r="GC4" s="429"/>
      <c r="GD4" s="483"/>
      <c r="GE4" s="465" t="s">
        <v>759</v>
      </c>
      <c r="GF4" s="466"/>
      <c r="GG4" s="466"/>
      <c r="GH4" s="466" t="s">
        <v>760</v>
      </c>
      <c r="GI4" s="466"/>
      <c r="GJ4" s="466"/>
      <c r="GK4" s="466" t="s">
        <v>761</v>
      </c>
      <c r="GL4" s="466"/>
      <c r="GM4" s="466"/>
      <c r="GN4" s="466" t="s">
        <v>762</v>
      </c>
      <c r="GO4" s="466"/>
      <c r="GP4" s="466"/>
      <c r="GQ4" s="429" t="s">
        <v>763</v>
      </c>
      <c r="GR4" s="429"/>
      <c r="GS4" s="483"/>
      <c r="GT4" s="467" t="s">
        <v>759</v>
      </c>
      <c r="GU4" s="428"/>
      <c r="GV4" s="428"/>
      <c r="GW4" s="428"/>
      <c r="GX4" s="428"/>
      <c r="GY4" s="428" t="s">
        <v>760</v>
      </c>
      <c r="GZ4" s="428"/>
      <c r="HA4" s="428"/>
      <c r="HB4" s="428"/>
      <c r="HC4" s="428"/>
      <c r="HD4" s="428" t="s">
        <v>761</v>
      </c>
      <c r="HE4" s="428"/>
      <c r="HF4" s="428"/>
      <c r="HG4" s="428"/>
      <c r="HH4" s="428"/>
      <c r="HI4" s="428" t="s">
        <v>762</v>
      </c>
      <c r="HJ4" s="428"/>
      <c r="HK4" s="428"/>
      <c r="HL4" s="428"/>
      <c r="HM4" s="428"/>
      <c r="HN4" s="429" t="s">
        <v>763</v>
      </c>
      <c r="HO4" s="429"/>
      <c r="HP4" s="430"/>
      <c r="HQ4" s="446"/>
      <c r="HR4" s="447"/>
      <c r="HS4" s="448"/>
      <c r="HT4" s="450"/>
      <c r="HU4" s="450"/>
      <c r="HV4" s="435"/>
      <c r="HW4" s="438"/>
      <c r="HX4" s="432"/>
      <c r="HY4" s="432"/>
      <c r="HZ4" s="441"/>
      <c r="IA4" s="432"/>
      <c r="IB4" s="432"/>
      <c r="IC4" s="432"/>
      <c r="ID4" s="432"/>
      <c r="IE4" s="425"/>
      <c r="IF4" s="426"/>
      <c r="IG4" s="426"/>
      <c r="IH4" s="426"/>
      <c r="II4" s="427"/>
      <c r="IJ4" s="425"/>
      <c r="IK4" s="426"/>
      <c r="IL4" s="426"/>
      <c r="IM4" s="426"/>
      <c r="IN4" s="427"/>
      <c r="IO4" s="425"/>
      <c r="IP4" s="426"/>
      <c r="IQ4" s="426"/>
      <c r="IR4" s="426"/>
      <c r="IS4" s="427"/>
      <c r="IT4" s="425"/>
      <c r="IU4" s="426"/>
      <c r="IV4" s="426"/>
      <c r="IW4" s="426"/>
      <c r="IX4" s="427"/>
      <c r="IY4" s="425"/>
      <c r="IZ4" s="426"/>
      <c r="JA4" s="426"/>
      <c r="JB4" s="426"/>
      <c r="JC4" s="427"/>
      <c r="JD4" s="468" t="s">
        <v>764</v>
      </c>
      <c r="JE4" s="469"/>
      <c r="JF4" s="470"/>
      <c r="JG4" s="470"/>
      <c r="JH4" s="470"/>
      <c r="JI4" s="470"/>
      <c r="JJ4" s="470"/>
      <c r="JK4" s="471"/>
      <c r="JL4" s="472"/>
      <c r="JM4" s="458"/>
      <c r="JN4" s="473">
        <v>44104</v>
      </c>
      <c r="JO4" s="421"/>
      <c r="JP4" s="421"/>
      <c r="JQ4" s="421"/>
      <c r="JR4" s="421"/>
      <c r="JS4" s="421">
        <v>44562</v>
      </c>
      <c r="JT4" s="421"/>
      <c r="JU4" s="421"/>
      <c r="JV4" s="421"/>
      <c r="JW4" s="55"/>
      <c r="JX4" s="474" t="s">
        <v>774</v>
      </c>
      <c r="JY4" s="475"/>
      <c r="JZ4" s="475"/>
      <c r="KA4" s="475"/>
      <c r="KB4" s="476"/>
    </row>
    <row r="5" spans="1:288" s="53" customFormat="1" ht="26.5" thickBot="1" x14ac:dyDescent="0.4">
      <c r="A5" s="485"/>
      <c r="B5" s="439"/>
      <c r="C5" s="56" t="s">
        <v>765</v>
      </c>
      <c r="D5" s="418" t="s">
        <v>766</v>
      </c>
      <c r="E5" s="418"/>
      <c r="F5" s="418" t="s">
        <v>767</v>
      </c>
      <c r="G5" s="418"/>
      <c r="H5" s="57" t="s">
        <v>765</v>
      </c>
      <c r="I5" s="418" t="s">
        <v>766</v>
      </c>
      <c r="J5" s="418"/>
      <c r="K5" s="418" t="s">
        <v>767</v>
      </c>
      <c r="L5" s="418"/>
      <c r="M5" s="57" t="s">
        <v>765</v>
      </c>
      <c r="N5" s="418" t="s">
        <v>766</v>
      </c>
      <c r="O5" s="418"/>
      <c r="P5" s="418" t="s">
        <v>767</v>
      </c>
      <c r="Q5" s="418"/>
      <c r="R5" s="57" t="s">
        <v>765</v>
      </c>
      <c r="S5" s="463" t="s">
        <v>768</v>
      </c>
      <c r="T5" s="464"/>
      <c r="U5" s="463" t="s">
        <v>767</v>
      </c>
      <c r="V5" s="464"/>
      <c r="W5" s="57" t="s">
        <v>765</v>
      </c>
      <c r="X5" s="57" t="s">
        <v>766</v>
      </c>
      <c r="Y5" s="58" t="s">
        <v>767</v>
      </c>
      <c r="Z5" s="56" t="s">
        <v>765</v>
      </c>
      <c r="AA5" s="418" t="s">
        <v>766</v>
      </c>
      <c r="AB5" s="418"/>
      <c r="AC5" s="418" t="s">
        <v>767</v>
      </c>
      <c r="AD5" s="418"/>
      <c r="AE5" s="57" t="s">
        <v>765</v>
      </c>
      <c r="AF5" s="418" t="s">
        <v>766</v>
      </c>
      <c r="AG5" s="418"/>
      <c r="AH5" s="418" t="s">
        <v>767</v>
      </c>
      <c r="AI5" s="418"/>
      <c r="AJ5" s="57" t="s">
        <v>765</v>
      </c>
      <c r="AK5" s="418" t="s">
        <v>766</v>
      </c>
      <c r="AL5" s="418"/>
      <c r="AM5" s="418" t="s">
        <v>767</v>
      </c>
      <c r="AN5" s="418"/>
      <c r="AO5" s="57" t="s">
        <v>765</v>
      </c>
      <c r="AP5" s="463" t="s">
        <v>768</v>
      </c>
      <c r="AQ5" s="464"/>
      <c r="AR5" s="463" t="s">
        <v>767</v>
      </c>
      <c r="AS5" s="464"/>
      <c r="AT5" s="57" t="s">
        <v>765</v>
      </c>
      <c r="AU5" s="57" t="s">
        <v>766</v>
      </c>
      <c r="AV5" s="58" t="s">
        <v>767</v>
      </c>
      <c r="AW5" s="59" t="s">
        <v>765</v>
      </c>
      <c r="AX5" s="418" t="s">
        <v>766</v>
      </c>
      <c r="AY5" s="418"/>
      <c r="AZ5" s="418" t="s">
        <v>767</v>
      </c>
      <c r="BA5" s="418"/>
      <c r="BB5" s="57" t="s">
        <v>765</v>
      </c>
      <c r="BC5" s="418" t="s">
        <v>766</v>
      </c>
      <c r="BD5" s="418"/>
      <c r="BE5" s="418" t="s">
        <v>767</v>
      </c>
      <c r="BF5" s="418"/>
      <c r="BG5" s="57" t="s">
        <v>765</v>
      </c>
      <c r="BH5" s="418" t="s">
        <v>766</v>
      </c>
      <c r="BI5" s="418"/>
      <c r="BJ5" s="418" t="s">
        <v>767</v>
      </c>
      <c r="BK5" s="418"/>
      <c r="BL5" s="57" t="s">
        <v>765</v>
      </c>
      <c r="BM5" s="463" t="s">
        <v>768</v>
      </c>
      <c r="BN5" s="464"/>
      <c r="BO5" s="463" t="s">
        <v>767</v>
      </c>
      <c r="BP5" s="464"/>
      <c r="BQ5" s="57" t="s">
        <v>765</v>
      </c>
      <c r="BR5" s="57" t="s">
        <v>766</v>
      </c>
      <c r="BS5" s="58" t="s">
        <v>767</v>
      </c>
      <c r="BT5" s="56" t="s">
        <v>765</v>
      </c>
      <c r="BU5" s="418" t="s">
        <v>766</v>
      </c>
      <c r="BV5" s="418"/>
      <c r="BW5" s="418" t="s">
        <v>767</v>
      </c>
      <c r="BX5" s="418"/>
      <c r="BY5" s="57" t="s">
        <v>765</v>
      </c>
      <c r="BZ5" s="418" t="s">
        <v>766</v>
      </c>
      <c r="CA5" s="418"/>
      <c r="CB5" s="418" t="s">
        <v>767</v>
      </c>
      <c r="CC5" s="418"/>
      <c r="CD5" s="57" t="s">
        <v>765</v>
      </c>
      <c r="CE5" s="418" t="s">
        <v>766</v>
      </c>
      <c r="CF5" s="418"/>
      <c r="CG5" s="418" t="s">
        <v>767</v>
      </c>
      <c r="CH5" s="418"/>
      <c r="CI5" s="57" t="s">
        <v>765</v>
      </c>
      <c r="CJ5" s="463" t="s">
        <v>768</v>
      </c>
      <c r="CK5" s="464"/>
      <c r="CL5" s="463" t="s">
        <v>767</v>
      </c>
      <c r="CM5" s="464"/>
      <c r="CN5" s="57" t="s">
        <v>765</v>
      </c>
      <c r="CO5" s="57" t="s">
        <v>766</v>
      </c>
      <c r="CP5" s="58" t="s">
        <v>767</v>
      </c>
      <c r="CQ5" s="56" t="s">
        <v>765</v>
      </c>
      <c r="CR5" s="418" t="s">
        <v>766</v>
      </c>
      <c r="CS5" s="418"/>
      <c r="CT5" s="418" t="s">
        <v>767</v>
      </c>
      <c r="CU5" s="418"/>
      <c r="CV5" s="57" t="s">
        <v>765</v>
      </c>
      <c r="CW5" s="418" t="s">
        <v>766</v>
      </c>
      <c r="CX5" s="418"/>
      <c r="CY5" s="418" t="s">
        <v>767</v>
      </c>
      <c r="CZ5" s="418"/>
      <c r="DA5" s="57" t="s">
        <v>765</v>
      </c>
      <c r="DB5" s="418" t="s">
        <v>766</v>
      </c>
      <c r="DC5" s="418"/>
      <c r="DD5" s="418" t="s">
        <v>767</v>
      </c>
      <c r="DE5" s="418"/>
      <c r="DF5" s="57" t="s">
        <v>765</v>
      </c>
      <c r="DG5" s="463" t="s">
        <v>768</v>
      </c>
      <c r="DH5" s="464"/>
      <c r="DI5" s="463" t="s">
        <v>767</v>
      </c>
      <c r="DJ5" s="464"/>
      <c r="DK5" s="57" t="s">
        <v>765</v>
      </c>
      <c r="DL5" s="57" t="s">
        <v>766</v>
      </c>
      <c r="DM5" s="58" t="s">
        <v>767</v>
      </c>
      <c r="DN5" s="56" t="s">
        <v>765</v>
      </c>
      <c r="DO5" s="418" t="s">
        <v>766</v>
      </c>
      <c r="DP5" s="418"/>
      <c r="DQ5" s="418" t="s">
        <v>767</v>
      </c>
      <c r="DR5" s="418"/>
      <c r="DS5" s="57" t="s">
        <v>765</v>
      </c>
      <c r="DT5" s="418" t="s">
        <v>766</v>
      </c>
      <c r="DU5" s="418"/>
      <c r="DV5" s="418" t="s">
        <v>767</v>
      </c>
      <c r="DW5" s="418"/>
      <c r="DX5" s="57" t="s">
        <v>765</v>
      </c>
      <c r="DY5" s="418" t="s">
        <v>766</v>
      </c>
      <c r="DZ5" s="418"/>
      <c r="EA5" s="418" t="s">
        <v>767</v>
      </c>
      <c r="EB5" s="418"/>
      <c r="EC5" s="57" t="s">
        <v>765</v>
      </c>
      <c r="ED5" s="463" t="s">
        <v>768</v>
      </c>
      <c r="EE5" s="464"/>
      <c r="EF5" s="463" t="s">
        <v>767</v>
      </c>
      <c r="EG5" s="464"/>
      <c r="EH5" s="57" t="s">
        <v>765</v>
      </c>
      <c r="EI5" s="57" t="s">
        <v>766</v>
      </c>
      <c r="EJ5" s="58" t="s">
        <v>767</v>
      </c>
      <c r="EK5" s="56" t="s">
        <v>765</v>
      </c>
      <c r="EL5" s="418" t="s">
        <v>766</v>
      </c>
      <c r="EM5" s="418"/>
      <c r="EN5" s="418" t="s">
        <v>767</v>
      </c>
      <c r="EO5" s="418"/>
      <c r="EP5" s="57" t="s">
        <v>765</v>
      </c>
      <c r="EQ5" s="418" t="s">
        <v>766</v>
      </c>
      <c r="ER5" s="418"/>
      <c r="ES5" s="418" t="s">
        <v>767</v>
      </c>
      <c r="ET5" s="418"/>
      <c r="EU5" s="57" t="s">
        <v>765</v>
      </c>
      <c r="EV5" s="418" t="s">
        <v>766</v>
      </c>
      <c r="EW5" s="418"/>
      <c r="EX5" s="418" t="s">
        <v>767</v>
      </c>
      <c r="EY5" s="418"/>
      <c r="EZ5" s="57" t="s">
        <v>765</v>
      </c>
      <c r="FA5" s="463" t="s">
        <v>768</v>
      </c>
      <c r="FB5" s="464"/>
      <c r="FC5" s="463" t="s">
        <v>767</v>
      </c>
      <c r="FD5" s="464"/>
      <c r="FE5" s="57" t="s">
        <v>765</v>
      </c>
      <c r="FF5" s="57" t="s">
        <v>766</v>
      </c>
      <c r="FG5" s="58" t="s">
        <v>767</v>
      </c>
      <c r="FH5" s="56" t="s">
        <v>765</v>
      </c>
      <c r="FI5" s="418" t="s">
        <v>766</v>
      </c>
      <c r="FJ5" s="418"/>
      <c r="FK5" s="418" t="s">
        <v>767</v>
      </c>
      <c r="FL5" s="418"/>
      <c r="FM5" s="57" t="s">
        <v>765</v>
      </c>
      <c r="FN5" s="418" t="s">
        <v>766</v>
      </c>
      <c r="FO5" s="418"/>
      <c r="FP5" s="418" t="s">
        <v>767</v>
      </c>
      <c r="FQ5" s="418"/>
      <c r="FR5" s="57" t="s">
        <v>765</v>
      </c>
      <c r="FS5" s="418" t="s">
        <v>766</v>
      </c>
      <c r="FT5" s="418"/>
      <c r="FU5" s="418" t="s">
        <v>767</v>
      </c>
      <c r="FV5" s="418"/>
      <c r="FW5" s="57" t="s">
        <v>765</v>
      </c>
      <c r="FX5" s="463" t="s">
        <v>768</v>
      </c>
      <c r="FY5" s="464"/>
      <c r="FZ5" s="463" t="s">
        <v>767</v>
      </c>
      <c r="GA5" s="464"/>
      <c r="GB5" s="57" t="s">
        <v>765</v>
      </c>
      <c r="GC5" s="57" t="s">
        <v>766</v>
      </c>
      <c r="GD5" s="58" t="s">
        <v>767</v>
      </c>
      <c r="GE5" s="56" t="s">
        <v>765</v>
      </c>
      <c r="GF5" s="124" t="s">
        <v>766</v>
      </c>
      <c r="GG5" s="124" t="s">
        <v>767</v>
      </c>
      <c r="GH5" s="57" t="s">
        <v>765</v>
      </c>
      <c r="GI5" s="124" t="s">
        <v>766</v>
      </c>
      <c r="GJ5" s="124" t="s">
        <v>767</v>
      </c>
      <c r="GK5" s="57" t="s">
        <v>765</v>
      </c>
      <c r="GL5" s="124" t="s">
        <v>766</v>
      </c>
      <c r="GM5" s="124" t="s">
        <v>767</v>
      </c>
      <c r="GN5" s="57" t="s">
        <v>765</v>
      </c>
      <c r="GO5" s="125" t="s">
        <v>768</v>
      </c>
      <c r="GP5" s="125" t="s">
        <v>767</v>
      </c>
      <c r="GQ5" s="57" t="s">
        <v>765</v>
      </c>
      <c r="GR5" s="57" t="s">
        <v>766</v>
      </c>
      <c r="GS5" s="58" t="s">
        <v>767</v>
      </c>
      <c r="GT5" s="60" t="s">
        <v>765</v>
      </c>
      <c r="GU5" s="418" t="s">
        <v>766</v>
      </c>
      <c r="GV5" s="418"/>
      <c r="GW5" s="418" t="s">
        <v>767</v>
      </c>
      <c r="GX5" s="418"/>
      <c r="GY5" s="61" t="s">
        <v>765</v>
      </c>
      <c r="GZ5" s="418" t="s">
        <v>766</v>
      </c>
      <c r="HA5" s="418"/>
      <c r="HB5" s="418" t="s">
        <v>767</v>
      </c>
      <c r="HC5" s="418"/>
      <c r="HD5" s="61" t="s">
        <v>765</v>
      </c>
      <c r="HE5" s="418" t="s">
        <v>766</v>
      </c>
      <c r="HF5" s="418"/>
      <c r="HG5" s="418" t="s">
        <v>767</v>
      </c>
      <c r="HH5" s="418"/>
      <c r="HI5" s="61" t="s">
        <v>765</v>
      </c>
      <c r="HJ5" s="463" t="s">
        <v>768</v>
      </c>
      <c r="HK5" s="464"/>
      <c r="HL5" s="463" t="s">
        <v>767</v>
      </c>
      <c r="HM5" s="464"/>
      <c r="HN5" s="57" t="s">
        <v>765</v>
      </c>
      <c r="HO5" s="57" t="s">
        <v>766</v>
      </c>
      <c r="HP5" s="62" t="s">
        <v>767</v>
      </c>
      <c r="HQ5" s="60" t="s">
        <v>765</v>
      </c>
      <c r="HR5" s="61" t="s">
        <v>766</v>
      </c>
      <c r="HS5" s="63" t="s">
        <v>767</v>
      </c>
      <c r="HT5" s="451"/>
      <c r="HU5" s="451"/>
      <c r="HV5" s="436"/>
      <c r="HW5" s="439"/>
      <c r="HX5" s="433"/>
      <c r="HY5" s="433"/>
      <c r="HZ5" s="442"/>
      <c r="IA5" s="433"/>
      <c r="IB5" s="433"/>
      <c r="IC5" s="433"/>
      <c r="ID5" s="433"/>
      <c r="IE5" s="64" t="s">
        <v>769</v>
      </c>
      <c r="IF5" s="65" t="s">
        <v>770</v>
      </c>
      <c r="IG5" s="65" t="s">
        <v>771</v>
      </c>
      <c r="IH5" s="65" t="s">
        <v>772</v>
      </c>
      <c r="II5" s="126" t="s">
        <v>763</v>
      </c>
      <c r="IJ5" s="64" t="s">
        <v>769</v>
      </c>
      <c r="IK5" s="65" t="s">
        <v>770</v>
      </c>
      <c r="IL5" s="65" t="s">
        <v>771</v>
      </c>
      <c r="IM5" s="65" t="s">
        <v>772</v>
      </c>
      <c r="IN5" s="126" t="s">
        <v>763</v>
      </c>
      <c r="IO5" s="64" t="s">
        <v>769</v>
      </c>
      <c r="IP5" s="65" t="s">
        <v>770</v>
      </c>
      <c r="IQ5" s="65" t="s">
        <v>771</v>
      </c>
      <c r="IR5" s="65" t="s">
        <v>772</v>
      </c>
      <c r="IS5" s="126" t="s">
        <v>763</v>
      </c>
      <c r="IT5" s="64" t="s">
        <v>769</v>
      </c>
      <c r="IU5" s="65" t="s">
        <v>770</v>
      </c>
      <c r="IV5" s="65" t="s">
        <v>771</v>
      </c>
      <c r="IW5" s="65" t="s">
        <v>772</v>
      </c>
      <c r="IX5" s="126" t="s">
        <v>763</v>
      </c>
      <c r="IY5" s="64" t="s">
        <v>769</v>
      </c>
      <c r="IZ5" s="65" t="s">
        <v>770</v>
      </c>
      <c r="JA5" s="65" t="s">
        <v>771</v>
      </c>
      <c r="JB5" s="65" t="s">
        <v>772</v>
      </c>
      <c r="JC5" s="126" t="s">
        <v>763</v>
      </c>
      <c r="JD5" s="419" t="s">
        <v>769</v>
      </c>
      <c r="JE5" s="420"/>
      <c r="JF5" s="452" t="s">
        <v>770</v>
      </c>
      <c r="JG5" s="420"/>
      <c r="JH5" s="452" t="s">
        <v>771</v>
      </c>
      <c r="JI5" s="420"/>
      <c r="JJ5" s="452" t="s">
        <v>772</v>
      </c>
      <c r="JK5" s="420"/>
      <c r="JL5" s="66" t="s">
        <v>763</v>
      </c>
      <c r="JM5" s="459"/>
      <c r="JN5" s="64" t="s">
        <v>769</v>
      </c>
      <c r="JO5" s="65" t="s">
        <v>770</v>
      </c>
      <c r="JP5" s="65" t="s">
        <v>771</v>
      </c>
      <c r="JQ5" s="65" t="s">
        <v>772</v>
      </c>
      <c r="JR5" s="65" t="s">
        <v>763</v>
      </c>
      <c r="JS5" s="65" t="s">
        <v>769</v>
      </c>
      <c r="JT5" s="65" t="s">
        <v>770</v>
      </c>
      <c r="JU5" s="65" t="s">
        <v>771</v>
      </c>
      <c r="JV5" s="65" t="s">
        <v>772</v>
      </c>
      <c r="JW5" s="66" t="s">
        <v>763</v>
      </c>
      <c r="JX5" s="64" t="s">
        <v>769</v>
      </c>
      <c r="JY5" s="65" t="s">
        <v>770</v>
      </c>
      <c r="JZ5" s="65" t="s">
        <v>771</v>
      </c>
      <c r="KA5" s="65" t="s">
        <v>772</v>
      </c>
      <c r="KB5" s="66" t="s">
        <v>763</v>
      </c>
    </row>
    <row r="6" spans="1:288" x14ac:dyDescent="0.35">
      <c r="A6" s="67">
        <f>Sprawozdanie!G6</f>
        <v>0</v>
      </c>
      <c r="B6" s="67" t="str">
        <f>Sprawozdanie!G11</f>
        <v/>
      </c>
      <c r="C6" s="68">
        <f>IF(E6=0,0,1)</f>
        <v>0</v>
      </c>
      <c r="D6" s="69" t="str">
        <f>Sprawozdanie!F164</f>
        <v/>
      </c>
      <c r="E6" s="70">
        <f>IFERROR(D6*1,0)</f>
        <v>0</v>
      </c>
      <c r="F6" s="71">
        <f>Sprawozdanie!J163</f>
        <v>0</v>
      </c>
      <c r="G6" s="72">
        <f>IFERROR(F6*1,0)</f>
        <v>0</v>
      </c>
      <c r="H6" s="68">
        <f>IF(J6=0,0,1)</f>
        <v>0</v>
      </c>
      <c r="I6" s="69" t="str">
        <f>Sprawozdanie!F336</f>
        <v/>
      </c>
      <c r="J6" s="69">
        <f>IFERROR(I6*1,0)</f>
        <v>0</v>
      </c>
      <c r="K6" s="71">
        <f>Sprawozdanie!J336</f>
        <v>0</v>
      </c>
      <c r="L6" s="72">
        <f>IFERROR(K6*1,0)</f>
        <v>0</v>
      </c>
      <c r="M6" s="68">
        <f>IF(O6=0,0,1)</f>
        <v>0</v>
      </c>
      <c r="N6" s="69" t="str">
        <f>Sprawozdanie!F510</f>
        <v/>
      </c>
      <c r="O6" s="69">
        <f>IFERROR(N6*1,0)</f>
        <v>0</v>
      </c>
      <c r="P6" s="71">
        <f>Sprawozdanie!J510</f>
        <v>0</v>
      </c>
      <c r="Q6" s="72">
        <f>IFERROR(P6*1,0)</f>
        <v>0</v>
      </c>
      <c r="R6" s="68">
        <f>IF(T6=0,0,1)</f>
        <v>0</v>
      </c>
      <c r="S6" s="69" t="str">
        <f>Sprawozdanie!F684</f>
        <v/>
      </c>
      <c r="T6" s="69">
        <f>IFERROR(S6*1,0)</f>
        <v>0</v>
      </c>
      <c r="U6" s="71">
        <f>Sprawozdanie!J684</f>
        <v>0</v>
      </c>
      <c r="V6" s="72">
        <f>IFERROR(U6*1,0)</f>
        <v>0</v>
      </c>
      <c r="W6" s="68">
        <f>C6+H6+M6+R6</f>
        <v>0</v>
      </c>
      <c r="X6" s="73">
        <f>E6+J6+O6+T6</f>
        <v>0</v>
      </c>
      <c r="Y6" s="74">
        <f>G6+L6+Q6+V6</f>
        <v>0</v>
      </c>
      <c r="Z6" s="68">
        <f>IF(AB6=0,0,1)</f>
        <v>0</v>
      </c>
      <c r="AA6" s="69" t="str">
        <f>Sprawozdanie!F156</f>
        <v/>
      </c>
      <c r="AB6" s="70">
        <f>IFERROR(AA6*1,0)</f>
        <v>0</v>
      </c>
      <c r="AC6" s="71">
        <f>Sprawozdanie!J156</f>
        <v>0</v>
      </c>
      <c r="AD6" s="72">
        <f>IFERROR(AC6*1,0)</f>
        <v>0</v>
      </c>
      <c r="AE6" s="68">
        <f>IF(AG6=0,0,1)</f>
        <v>0</v>
      </c>
      <c r="AF6" s="69" t="str">
        <f>Sprawozdanie!F329</f>
        <v/>
      </c>
      <c r="AG6" s="69">
        <f>IFERROR(AF6*1,0)</f>
        <v>0</v>
      </c>
      <c r="AH6" s="71">
        <f>Sprawozdanie!J329</f>
        <v>0</v>
      </c>
      <c r="AI6" s="72">
        <f>IFERROR(AH6*1,0)</f>
        <v>0</v>
      </c>
      <c r="AJ6" s="68">
        <f>IF(AL6=0,0,1)</f>
        <v>0</v>
      </c>
      <c r="AK6" s="69" t="str">
        <f>Sprawozdanie!F503</f>
        <v/>
      </c>
      <c r="AL6" s="69">
        <f>IFERROR(AK6*1,0)</f>
        <v>0</v>
      </c>
      <c r="AM6" s="71">
        <f>Sprawozdanie!J503</f>
        <v>0</v>
      </c>
      <c r="AN6" s="72">
        <f>IFERROR(AM6*1,0)</f>
        <v>0</v>
      </c>
      <c r="AO6" s="68">
        <f>IF(AQ6=0,0,1)</f>
        <v>0</v>
      </c>
      <c r="AP6" s="69" t="str">
        <f>Sprawozdanie!F677</f>
        <v/>
      </c>
      <c r="AQ6" s="69">
        <f>IFERROR(AP6*1,0)</f>
        <v>0</v>
      </c>
      <c r="AR6" s="71">
        <f>Sprawozdanie!J677</f>
        <v>0</v>
      </c>
      <c r="AS6" s="72">
        <f>IFERROR(AR6*1,0)</f>
        <v>0</v>
      </c>
      <c r="AT6" s="68">
        <f>Z6+AE6+AJ6+AO6</f>
        <v>0</v>
      </c>
      <c r="AU6" s="73">
        <f>AB6+AG6+AL6+AQ6</f>
        <v>0</v>
      </c>
      <c r="AV6" s="74">
        <f>AD6+AI6+AN6+AS6</f>
        <v>0</v>
      </c>
      <c r="AW6" s="68">
        <f>IF(AY6=0,0,1)</f>
        <v>0</v>
      </c>
      <c r="AX6" s="69" t="str">
        <f>Sprawozdanie!F157</f>
        <v/>
      </c>
      <c r="AY6" s="70">
        <f>IFERROR(AX6*1,0)</f>
        <v>0</v>
      </c>
      <c r="AZ6" s="71">
        <f>Sprawozdanie!J157</f>
        <v>0</v>
      </c>
      <c r="BA6" s="72">
        <f>IFERROR(AZ6*1,0)</f>
        <v>0</v>
      </c>
      <c r="BB6" s="68">
        <f>IF(BD6=0,0,1)</f>
        <v>0</v>
      </c>
      <c r="BC6" s="69" t="str">
        <f>Sprawozdanie!F330</f>
        <v/>
      </c>
      <c r="BD6" s="69">
        <f>IFERROR(BC6*1,0)</f>
        <v>0</v>
      </c>
      <c r="BE6" s="71">
        <f>Sprawozdanie!J330</f>
        <v>0</v>
      </c>
      <c r="BF6" s="72">
        <f>IFERROR(BE6*1,0)</f>
        <v>0</v>
      </c>
      <c r="BG6" s="68">
        <f>IF(BI6=0,0,1)</f>
        <v>0</v>
      </c>
      <c r="BH6" s="69" t="str">
        <f>Sprawozdanie!F504</f>
        <v/>
      </c>
      <c r="BI6" s="69">
        <f>IFERROR(BH6*1,0)</f>
        <v>0</v>
      </c>
      <c r="BJ6" s="71">
        <f>Sprawozdanie!J504</f>
        <v>0</v>
      </c>
      <c r="BK6" s="72">
        <f>IFERROR(BJ6*1,0)</f>
        <v>0</v>
      </c>
      <c r="BL6" s="68">
        <f>IF(BN6=0,0,1)</f>
        <v>0</v>
      </c>
      <c r="BM6" s="69" t="str">
        <f>Sprawozdanie!F678</f>
        <v/>
      </c>
      <c r="BN6" s="69">
        <f>IFERROR(BM6*1,0)</f>
        <v>0</v>
      </c>
      <c r="BO6" s="71">
        <f>Sprawozdanie!J678</f>
        <v>0</v>
      </c>
      <c r="BP6" s="72">
        <f>IFERROR(BO6*1,0)</f>
        <v>0</v>
      </c>
      <c r="BQ6" s="68">
        <f>AW6+BB6+BG6+BL6</f>
        <v>0</v>
      </c>
      <c r="BR6" s="73">
        <f>AY6+BD6+BI6+BN6</f>
        <v>0</v>
      </c>
      <c r="BS6" s="74">
        <f>BA6+BF6+BK6+BP6</f>
        <v>0</v>
      </c>
      <c r="BT6" s="68">
        <f>IF(BV6=0,0,1)</f>
        <v>0</v>
      </c>
      <c r="BU6" s="69" t="str">
        <f>Sprawozdanie!F158</f>
        <v/>
      </c>
      <c r="BV6" s="70">
        <f>IFERROR(BU6*1,0)</f>
        <v>0</v>
      </c>
      <c r="BW6" s="71">
        <f>Sprawozdanie!J158</f>
        <v>0</v>
      </c>
      <c r="BX6" s="72">
        <f>IFERROR(BW6*1,0)</f>
        <v>0</v>
      </c>
      <c r="BY6" s="68">
        <f>IF(CA6=0,0,1)</f>
        <v>0</v>
      </c>
      <c r="BZ6" s="69" t="str">
        <f>Sprawozdanie!F331</f>
        <v/>
      </c>
      <c r="CA6" s="69">
        <f>IFERROR(BZ6*1,0)</f>
        <v>0</v>
      </c>
      <c r="CB6" s="71">
        <f>Sprawozdanie!J331</f>
        <v>0</v>
      </c>
      <c r="CC6" s="72">
        <f>IFERROR(CB6*1,0)</f>
        <v>0</v>
      </c>
      <c r="CD6" s="68">
        <f>IF(CF6=0,0,1)</f>
        <v>0</v>
      </c>
      <c r="CE6" s="69" t="str">
        <f>Sprawozdanie!F505</f>
        <v/>
      </c>
      <c r="CF6" s="69">
        <f>IFERROR(CE6*1,0)</f>
        <v>0</v>
      </c>
      <c r="CG6" s="71">
        <f>Sprawozdanie!J505</f>
        <v>0</v>
      </c>
      <c r="CH6" s="72">
        <f>IFERROR(CG6*1,0)</f>
        <v>0</v>
      </c>
      <c r="CI6" s="68">
        <f>IF(CK6=0,0,1)</f>
        <v>0</v>
      </c>
      <c r="CJ6" s="69" t="str">
        <f>Sprawozdanie!F679</f>
        <v/>
      </c>
      <c r="CK6" s="69">
        <f>IFERROR(CJ6*1,0)</f>
        <v>0</v>
      </c>
      <c r="CL6" s="71">
        <f>Sprawozdanie!J679</f>
        <v>0</v>
      </c>
      <c r="CM6" s="72">
        <f>IFERROR(CL6*1,0)</f>
        <v>0</v>
      </c>
      <c r="CN6" s="68">
        <f>BT6+BY6+CD6+CI6</f>
        <v>0</v>
      </c>
      <c r="CO6" s="73">
        <f>BV6+CA6+CF6+CK6</f>
        <v>0</v>
      </c>
      <c r="CP6" s="74">
        <f>BX6+CC6+CH6+CM6</f>
        <v>0</v>
      </c>
      <c r="CQ6" s="68">
        <f>IF(CS6=0,0,1)</f>
        <v>0</v>
      </c>
      <c r="CR6" s="69" t="str">
        <f>Sprawozdanie!F159</f>
        <v/>
      </c>
      <c r="CS6" s="70">
        <f>IFERROR(CR6*1,0)</f>
        <v>0</v>
      </c>
      <c r="CT6" s="71">
        <f>Sprawozdanie!J159</f>
        <v>0</v>
      </c>
      <c r="CU6" s="72">
        <f>IFERROR(CT6*1,0)</f>
        <v>0</v>
      </c>
      <c r="CV6" s="68">
        <f>IF(CX6=0,0,1)</f>
        <v>0</v>
      </c>
      <c r="CW6" s="69" t="str">
        <f>Sprawozdanie!F332</f>
        <v/>
      </c>
      <c r="CX6" s="69">
        <f>IFERROR(CW6*1,0)</f>
        <v>0</v>
      </c>
      <c r="CY6" s="71">
        <f>Sprawozdanie!J332</f>
        <v>0</v>
      </c>
      <c r="CZ6" s="72">
        <f>IFERROR(CY6*1,0)</f>
        <v>0</v>
      </c>
      <c r="DA6" s="68">
        <f>IF(DC6=0,0,1)</f>
        <v>0</v>
      </c>
      <c r="DB6" s="69" t="str">
        <f>Sprawozdanie!F506</f>
        <v/>
      </c>
      <c r="DC6" s="69">
        <f>IFERROR(DB6*1,0)</f>
        <v>0</v>
      </c>
      <c r="DD6" s="71">
        <f>Sprawozdanie!J506</f>
        <v>0</v>
      </c>
      <c r="DE6" s="72">
        <f>IFERROR(DD6*1,0)</f>
        <v>0</v>
      </c>
      <c r="DF6" s="68">
        <f>IF(DH6=0,0,1)</f>
        <v>0</v>
      </c>
      <c r="DG6" s="69" t="str">
        <f>Sprawozdanie!F680</f>
        <v/>
      </c>
      <c r="DH6" s="69">
        <f>IFERROR(DG6*1,0)</f>
        <v>0</v>
      </c>
      <c r="DI6" s="71">
        <f>Sprawozdanie!J680</f>
        <v>0</v>
      </c>
      <c r="DJ6" s="72">
        <f>IFERROR(DI6*1,0)</f>
        <v>0</v>
      </c>
      <c r="DK6" s="68">
        <f>CQ6+CV6+DA6+DF6</f>
        <v>0</v>
      </c>
      <c r="DL6" s="73">
        <f>CS6+CX6+DC6+DH6</f>
        <v>0</v>
      </c>
      <c r="DM6" s="74">
        <f>CU6+CZ6+DE6+DJ6</f>
        <v>0</v>
      </c>
      <c r="DN6" s="68">
        <f>IF(DP6=0,0,1)</f>
        <v>0</v>
      </c>
      <c r="DO6" s="69" t="str">
        <f>Sprawozdanie!F160</f>
        <v/>
      </c>
      <c r="DP6" s="70">
        <f>IFERROR(DO6*1,0)</f>
        <v>0</v>
      </c>
      <c r="DQ6" s="71">
        <f>Sprawozdanie!J160</f>
        <v>0</v>
      </c>
      <c r="DR6" s="72">
        <f>IFERROR(DQ6*1,0)</f>
        <v>0</v>
      </c>
      <c r="DS6" s="68">
        <f>IF(DU6=0,0,1)</f>
        <v>0</v>
      </c>
      <c r="DT6" s="69" t="str">
        <f>Sprawozdanie!F333</f>
        <v/>
      </c>
      <c r="DU6" s="69">
        <f>IFERROR(DT6*1,0)</f>
        <v>0</v>
      </c>
      <c r="DV6" s="71">
        <f>Sprawozdanie!J333</f>
        <v>0</v>
      </c>
      <c r="DW6" s="72">
        <f>IFERROR(DV6*1,0)</f>
        <v>0</v>
      </c>
      <c r="DX6" s="68">
        <f>IF(DZ6=0,0,1)</f>
        <v>0</v>
      </c>
      <c r="DY6" s="69" t="str">
        <f>Sprawozdanie!F507</f>
        <v/>
      </c>
      <c r="DZ6" s="69">
        <f>IFERROR(DY6*1,0)</f>
        <v>0</v>
      </c>
      <c r="EA6" s="71">
        <f>Sprawozdanie!J507</f>
        <v>0</v>
      </c>
      <c r="EB6" s="72">
        <f>IFERROR(EA6*1,0)</f>
        <v>0</v>
      </c>
      <c r="EC6" s="68">
        <f>IF(EE6=0,0,1)</f>
        <v>0</v>
      </c>
      <c r="ED6" s="69" t="str">
        <f>Sprawozdanie!F681</f>
        <v/>
      </c>
      <c r="EE6" s="69">
        <f>IFERROR(ED6*1,0)</f>
        <v>0</v>
      </c>
      <c r="EF6" s="71">
        <f>Sprawozdanie!J681</f>
        <v>0</v>
      </c>
      <c r="EG6" s="72">
        <f>IFERROR(EF6*1,0)</f>
        <v>0</v>
      </c>
      <c r="EH6" s="68">
        <f>DN6+DS6+DX6+EC6</f>
        <v>0</v>
      </c>
      <c r="EI6" s="73">
        <f>DP6+DU6+DZ6+EE6</f>
        <v>0</v>
      </c>
      <c r="EJ6" s="74">
        <f>DR6+DW6+EB6+EG6</f>
        <v>0</v>
      </c>
      <c r="EK6" s="68">
        <f>IF(EM6=0,0,1)</f>
        <v>0</v>
      </c>
      <c r="EL6" s="69" t="str">
        <f>Sprawozdanie!F161</f>
        <v/>
      </c>
      <c r="EM6" s="70">
        <f>IFERROR(EL6*1,0)</f>
        <v>0</v>
      </c>
      <c r="EN6" s="71">
        <f>Sprawozdanie!J161</f>
        <v>0</v>
      </c>
      <c r="EO6" s="72">
        <f>IFERROR(EN6*1,0)</f>
        <v>0</v>
      </c>
      <c r="EP6" s="68">
        <f>IF(ER6=0,0,1)</f>
        <v>0</v>
      </c>
      <c r="EQ6" s="69" t="str">
        <f>Sprawozdanie!F334</f>
        <v/>
      </c>
      <c r="ER6" s="69">
        <f>IFERROR(EQ6*1,0)</f>
        <v>0</v>
      </c>
      <c r="ES6" s="71">
        <f>Sprawozdanie!J334</f>
        <v>0</v>
      </c>
      <c r="ET6" s="72">
        <f>IFERROR(ES6*1,0)</f>
        <v>0</v>
      </c>
      <c r="EU6" s="68">
        <f>IF(EW6=0,0,1)</f>
        <v>0</v>
      </c>
      <c r="EV6" s="69" t="str">
        <f>Sprawozdanie!F508</f>
        <v/>
      </c>
      <c r="EW6" s="69">
        <f>IFERROR(EV6*1,0)</f>
        <v>0</v>
      </c>
      <c r="EX6" s="71">
        <f>Sprawozdanie!J508</f>
        <v>0</v>
      </c>
      <c r="EY6" s="72">
        <f>IFERROR(EX6*1,0)</f>
        <v>0</v>
      </c>
      <c r="EZ6" s="68">
        <f>IF(FB6=0,0,1)</f>
        <v>0</v>
      </c>
      <c r="FA6" s="69" t="str">
        <f>Sprawozdanie!F682</f>
        <v/>
      </c>
      <c r="FB6" s="69">
        <f>IFERROR(FA6*1,0)</f>
        <v>0</v>
      </c>
      <c r="FC6" s="71">
        <f>Sprawozdanie!J682</f>
        <v>0</v>
      </c>
      <c r="FD6" s="72">
        <f>IFERROR(FC6*1,0)</f>
        <v>0</v>
      </c>
      <c r="FE6" s="68">
        <f>EK6+EP6+EU6+EZ6</f>
        <v>0</v>
      </c>
      <c r="FF6" s="73">
        <f>EM6+ER6+EW6+FB6</f>
        <v>0</v>
      </c>
      <c r="FG6" s="74">
        <f>EO6+ET6+EY6+FD6</f>
        <v>0</v>
      </c>
      <c r="FH6" s="68">
        <f>IF(FJ6=0,0,1)</f>
        <v>0</v>
      </c>
      <c r="FI6" s="69" t="str">
        <f>Sprawozdanie!F162</f>
        <v/>
      </c>
      <c r="FJ6" s="70">
        <f>IFERROR(FI6*1,0)</f>
        <v>0</v>
      </c>
      <c r="FK6" s="71">
        <f>Sprawozdanie!J162</f>
        <v>0</v>
      </c>
      <c r="FL6" s="72">
        <f>IFERROR(FK6*1,0)</f>
        <v>0</v>
      </c>
      <c r="FM6" s="68">
        <f>IF(FO6=0,0,1)</f>
        <v>0</v>
      </c>
      <c r="FN6" s="69" t="str">
        <f>Sprawozdanie!F335</f>
        <v/>
      </c>
      <c r="FO6" s="69">
        <f>IFERROR(FN6*1,0)</f>
        <v>0</v>
      </c>
      <c r="FP6" s="71">
        <f>Sprawozdanie!J335</f>
        <v>0</v>
      </c>
      <c r="FQ6" s="72">
        <f>IFERROR(FP6*1,0)</f>
        <v>0</v>
      </c>
      <c r="FR6" s="68">
        <f>IF(FT6=0,0,1)</f>
        <v>0</v>
      </c>
      <c r="FS6" s="69" t="str">
        <f>Sprawozdanie!F509</f>
        <v/>
      </c>
      <c r="FT6" s="69">
        <f>IFERROR(FS6*1,0)</f>
        <v>0</v>
      </c>
      <c r="FU6" s="71">
        <f>Sprawozdanie!J509</f>
        <v>0</v>
      </c>
      <c r="FV6" s="72">
        <f>IFERROR(FU6*1,0)</f>
        <v>0</v>
      </c>
      <c r="FW6" s="68">
        <f>IF(FY6=0,0,1)</f>
        <v>0</v>
      </c>
      <c r="FX6" s="69" t="str">
        <f>Sprawozdanie!F683</f>
        <v/>
      </c>
      <c r="FY6" s="69">
        <f>IFERROR(FX6*1,0)</f>
        <v>0</v>
      </c>
      <c r="FZ6" s="71">
        <f>Sprawozdanie!J683</f>
        <v>0</v>
      </c>
      <c r="GA6" s="72">
        <f>IFERROR(FZ6*1,0)</f>
        <v>0</v>
      </c>
      <c r="GB6" s="68">
        <f>FH6+FM6+FR6+FW6</f>
        <v>0</v>
      </c>
      <c r="GC6" s="73">
        <f>FJ6+FO6+FT6+FY6</f>
        <v>0</v>
      </c>
      <c r="GD6" s="74">
        <f>FL6+FQ6+FV6+GA6</f>
        <v>0</v>
      </c>
      <c r="GE6" s="68">
        <f>IF(GF6=0,0,1)</f>
        <v>0</v>
      </c>
      <c r="GF6" s="69">
        <f>AB6+AY6+BV6+CS6+DP6+EM6+FJ6</f>
        <v>0</v>
      </c>
      <c r="GG6" s="71">
        <f>AD6+BA6+BX6+CU6+DR6+EO6+FL6</f>
        <v>0</v>
      </c>
      <c r="GH6" s="68">
        <f>IF(GI6=0,0,1)</f>
        <v>0</v>
      </c>
      <c r="GI6" s="69">
        <f>AG6+BD6+CA6+CX6+DU6+ER6+FO6</f>
        <v>0</v>
      </c>
      <c r="GJ6" s="71">
        <f>AI6+BF6+CC6+CZ6+DW6+ET6+FQ6</f>
        <v>0</v>
      </c>
      <c r="GK6" s="68">
        <f>IF(GL6=0,0,1)</f>
        <v>0</v>
      </c>
      <c r="GL6" s="69">
        <f>AL6+BI6+CF6+DC6+DZ6+EW6+FT6</f>
        <v>0</v>
      </c>
      <c r="GM6" s="71">
        <f>AN6+BK6+CH6+DE6+EB6+EY6+FV6</f>
        <v>0</v>
      </c>
      <c r="GN6" s="68">
        <f>IF(GO6=0,0,1)</f>
        <v>0</v>
      </c>
      <c r="GO6" s="69">
        <f>AQ6+BN6+CK6+DH6+EE6+FB6+FY6</f>
        <v>0</v>
      </c>
      <c r="GP6" s="71">
        <f>AS6+BP6+CM6+DJ6+EG6+FD6+GA6</f>
        <v>0</v>
      </c>
      <c r="GQ6" s="68">
        <f>GE6+GH6+GK6+GN6</f>
        <v>0</v>
      </c>
      <c r="GR6" s="73">
        <f>GF6+GI6+GL6+GO6</f>
        <v>0</v>
      </c>
      <c r="GS6" s="74">
        <f>GG6+GJ6+GM6+GP6</f>
        <v>0</v>
      </c>
      <c r="GT6" s="53">
        <f>IF(GV6=0,0,1)</f>
        <v>0</v>
      </c>
      <c r="GU6" s="69" t="str">
        <f>Sprawozdanie!F164</f>
        <v/>
      </c>
      <c r="GV6" s="70">
        <f>IFERROR(GU6*1,0)</f>
        <v>0</v>
      </c>
      <c r="GW6" s="53">
        <f>Sprawozdanie!J164</f>
        <v>0</v>
      </c>
      <c r="GX6" s="53">
        <f>IFERROR(GW6*1,0)</f>
        <v>0</v>
      </c>
      <c r="GY6" s="53">
        <f>IF(HA6=0,0,1)</f>
        <v>0</v>
      </c>
      <c r="GZ6" s="69" t="str">
        <f>Sprawozdanie!F337</f>
        <v/>
      </c>
      <c r="HA6" s="69">
        <f>IFERROR(GZ6*1,0)</f>
        <v>0</v>
      </c>
      <c r="HB6" s="53">
        <f>Sprawozdanie!J337</f>
        <v>0</v>
      </c>
      <c r="HC6" s="53">
        <f>IFERROR(HB6*1,0)</f>
        <v>0</v>
      </c>
      <c r="HD6" s="53">
        <f>IF(HF6=0,0,1)</f>
        <v>0</v>
      </c>
      <c r="HE6" s="69" t="str">
        <f>Sprawozdanie!F511</f>
        <v/>
      </c>
      <c r="HF6" s="69">
        <f>IFERROR(HE6*1,0)</f>
        <v>0</v>
      </c>
      <c r="HG6" s="53">
        <f>Sprawozdanie!J511</f>
        <v>0</v>
      </c>
      <c r="HH6" s="53">
        <f>IFERROR(HG6*1,0)</f>
        <v>0</v>
      </c>
      <c r="HI6" s="53">
        <f>IF(HK6=0,0,1)</f>
        <v>0</v>
      </c>
      <c r="HJ6" s="69" t="str">
        <f>Sprawozdanie!F685</f>
        <v/>
      </c>
      <c r="HK6" s="69">
        <f>IFERROR(HJ6*1,0)</f>
        <v>0</v>
      </c>
      <c r="HL6" s="53">
        <f>Sprawozdanie!J685</f>
        <v>0</v>
      </c>
      <c r="HM6" s="53">
        <f>IFERROR(HL6*1,0)</f>
        <v>0</v>
      </c>
      <c r="HN6" s="53">
        <f>GT6+GY6+HD6+HI6</f>
        <v>0</v>
      </c>
      <c r="HO6" s="75">
        <f>GV6+HA6+HF6+HK6</f>
        <v>0</v>
      </c>
      <c r="HP6" s="53">
        <f>GX6+HC6+HH6+HM6</f>
        <v>0</v>
      </c>
      <c r="HQ6" s="53">
        <f>W6+GQ6+HN6</f>
        <v>0</v>
      </c>
      <c r="HR6" s="75">
        <f>+X6+GR6+HO6</f>
        <v>0</v>
      </c>
      <c r="HS6" s="75">
        <f>Y6+GS6+HP6</f>
        <v>0</v>
      </c>
      <c r="HT6" s="53">
        <v>1</v>
      </c>
      <c r="HU6" s="53">
        <f>JM6</f>
        <v>0</v>
      </c>
      <c r="HV6" s="75">
        <f>HR6</f>
        <v>0</v>
      </c>
      <c r="HW6" s="75">
        <f>Sprawozdanie!G15</f>
        <v>0</v>
      </c>
      <c r="HX6" s="75">
        <f>Sprawozdanie!G17</f>
        <v>0</v>
      </c>
      <c r="HY6" s="75">
        <f>Sprawozdanie!G18</f>
        <v>0</v>
      </c>
      <c r="HZ6" s="53">
        <f>HS6</f>
        <v>0</v>
      </c>
      <c r="IA6" s="53">
        <f>Sprawozdanie!G31</f>
        <v>0</v>
      </c>
      <c r="IB6" s="53">
        <f>Sprawozdanie!G204</f>
        <v>0</v>
      </c>
      <c r="IC6" s="53">
        <f>Sprawozdanie!G378</f>
        <v>0</v>
      </c>
      <c r="ID6" s="53">
        <f>Sprawozdanie!G552</f>
        <v>0</v>
      </c>
      <c r="IE6" s="53">
        <f>IF(IA6=$IE3,1,0)</f>
        <v>0</v>
      </c>
      <c r="IF6" s="53">
        <f t="shared" ref="IF6:IH6" si="0">IF(IB6=$IE3,1,0)</f>
        <v>0</v>
      </c>
      <c r="IG6" s="53">
        <f t="shared" si="0"/>
        <v>0</v>
      </c>
      <c r="IH6" s="53">
        <f t="shared" si="0"/>
        <v>0</v>
      </c>
      <c r="II6" s="53">
        <f>SUM(IE6:IH6)</f>
        <v>0</v>
      </c>
      <c r="IJ6" s="53">
        <f>IF(IA6=$IJ3,1,0)</f>
        <v>0</v>
      </c>
      <c r="IK6" s="53">
        <f t="shared" ref="IK6:IM6" si="1">IF(IB6=$IJ3,1,0)</f>
        <v>0</v>
      </c>
      <c r="IL6" s="53">
        <f t="shared" si="1"/>
        <v>0</v>
      </c>
      <c r="IM6" s="53">
        <f t="shared" si="1"/>
        <v>0</v>
      </c>
      <c r="IN6" s="53">
        <f>SUM(IJ6:IM6)</f>
        <v>0</v>
      </c>
      <c r="IO6" s="53">
        <f>IF(IC6=$IO3,1,0)</f>
        <v>0</v>
      </c>
      <c r="IP6" s="53">
        <f t="shared" ref="IP6:IR6" si="2">IF(ID6=$IO3,1,0)</f>
        <v>0</v>
      </c>
      <c r="IQ6" s="53">
        <f t="shared" si="2"/>
        <v>0</v>
      </c>
      <c r="IR6" s="53">
        <f t="shared" si="2"/>
        <v>0</v>
      </c>
      <c r="IS6" s="53">
        <f>SUM(IO6:IR6)</f>
        <v>0</v>
      </c>
      <c r="IT6" s="53">
        <f>IF(IA6=$IT3,1,0)</f>
        <v>0</v>
      </c>
      <c r="IU6" s="53">
        <f t="shared" ref="IU6:IW6" si="3">IF(IB6=$IT3,1,0)</f>
        <v>0</v>
      </c>
      <c r="IV6" s="53">
        <f t="shared" si="3"/>
        <v>0</v>
      </c>
      <c r="IW6" s="53">
        <f t="shared" si="3"/>
        <v>0</v>
      </c>
      <c r="IX6" s="53">
        <f>SUM(IT6:IW6)</f>
        <v>0</v>
      </c>
      <c r="IY6" s="53">
        <f>IF(IA6=$IY3,1,0)</f>
        <v>0</v>
      </c>
      <c r="IZ6" s="53">
        <f t="shared" ref="IZ6:JB6" si="4">IF(IB6=$IY3,1,0)</f>
        <v>0</v>
      </c>
      <c r="JA6" s="53">
        <f t="shared" si="4"/>
        <v>0</v>
      </c>
      <c r="JB6" s="53">
        <f t="shared" si="4"/>
        <v>0</v>
      </c>
      <c r="JC6" s="53">
        <f>SUM(IY6:JB6)</f>
        <v>0</v>
      </c>
      <c r="JD6" s="53">
        <f>Sprawozdanie!I32</f>
        <v>0</v>
      </c>
      <c r="JE6" s="53">
        <f>IF(JD6="tak",1,0)</f>
        <v>0</v>
      </c>
      <c r="JF6" s="53">
        <f>Sprawozdanie!I205</f>
        <v>0</v>
      </c>
      <c r="JG6" s="53">
        <f>IF(JF6="tak",1,0)</f>
        <v>0</v>
      </c>
      <c r="JH6" s="53">
        <f>Sprawozdanie!I379</f>
        <v>0</v>
      </c>
      <c r="JI6" s="53">
        <f>IF(JH6="tak",1,0)</f>
        <v>0</v>
      </c>
      <c r="JJ6" s="53">
        <f>Sprawozdanie!I553</f>
        <v>0</v>
      </c>
      <c r="JK6" s="53">
        <f>IF(JJ6="tak",1,0)</f>
        <v>0</v>
      </c>
      <c r="JL6" s="53">
        <f>JE6+JG6+JI6+JK6</f>
        <v>0</v>
      </c>
      <c r="JM6" s="53">
        <f>II6+IN6+IS6+IX6+JC6</f>
        <v>0</v>
      </c>
      <c r="JN6" s="76">
        <f>Sprawozdanie!I191</f>
        <v>0</v>
      </c>
      <c r="JO6" s="76">
        <f>Sprawozdanie!I364</f>
        <v>0</v>
      </c>
      <c r="JP6" s="76">
        <f>Sprawozdanie!I538</f>
        <v>0</v>
      </c>
      <c r="JQ6" s="76">
        <f>Sprawozdanie!I712</f>
        <v>0</v>
      </c>
      <c r="JR6" s="53">
        <f>SUM(JN6:JQ6)</f>
        <v>0</v>
      </c>
      <c r="JS6" s="76">
        <f>Sprawozdanie!I192</f>
        <v>0</v>
      </c>
      <c r="JT6" s="76">
        <f>Sprawozdanie!I365</f>
        <v>0</v>
      </c>
      <c r="JU6" s="76">
        <f>Sprawozdanie!I539</f>
        <v>0</v>
      </c>
      <c r="JV6" s="76">
        <f>Sprawozdanie!I713</f>
        <v>0</v>
      </c>
      <c r="JW6" s="53">
        <f>SUM(JS6:JV6)</f>
        <v>0</v>
      </c>
      <c r="JX6" s="77">
        <f>Sprawozdanie!I193</f>
        <v>0</v>
      </c>
      <c r="JY6" s="77">
        <f>Sprawozdanie!I366</f>
        <v>0</v>
      </c>
      <c r="JZ6" s="77">
        <f>Sprawozdanie!I540</f>
        <v>0</v>
      </c>
      <c r="KA6" s="77">
        <f>Sprawozdanie!I714</f>
        <v>0</v>
      </c>
      <c r="KB6" s="67">
        <f>SUM(JX6:KA6)</f>
        <v>0</v>
      </c>
    </row>
  </sheetData>
  <sheetProtection algorithmName="SHA-512" hashValue="mIE8OvxvFu/W1mJ2iuKQIotA/GKuQ+g+YDfm5Te/qD6xkFJDeUERF56irjThJOIq0vuXfcEyfg4o4jHCG+aeaA==" saltValue="wBMWn9YBQIyI0CEDZldU0g==" spinCount="100000" sheet="1" objects="1" scenarios="1"/>
  <mergeCells count="164">
    <mergeCell ref="GQ4:GS4"/>
    <mergeCell ref="GE3:GS3"/>
    <mergeCell ref="Z2:GS2"/>
    <mergeCell ref="GT2:HP3"/>
    <mergeCell ref="IA2:IA5"/>
    <mergeCell ref="GE4:GG4"/>
    <mergeCell ref="GH4:GJ4"/>
    <mergeCell ref="GK4:GM4"/>
    <mergeCell ref="GN4:GP4"/>
    <mergeCell ref="FH3:GD3"/>
    <mergeCell ref="FS5:FT5"/>
    <mergeCell ref="FU5:FV5"/>
    <mergeCell ref="FX5:FY5"/>
    <mergeCell ref="FZ5:GA5"/>
    <mergeCell ref="Z3:AV3"/>
    <mergeCell ref="AW3:BS3"/>
    <mergeCell ref="BT3:CP3"/>
    <mergeCell ref="CQ3:DM3"/>
    <mergeCell ref="DN3:EJ3"/>
    <mergeCell ref="EK3:FG3"/>
    <mergeCell ref="FH4:FL4"/>
    <mergeCell ref="FR4:FV4"/>
    <mergeCell ref="FW4:GA4"/>
    <mergeCell ref="GB4:GD4"/>
    <mergeCell ref="FK5:FL5"/>
    <mergeCell ref="FN5:FO5"/>
    <mergeCell ref="FP5:FQ5"/>
    <mergeCell ref="EU4:EY4"/>
    <mergeCell ref="EZ4:FD4"/>
    <mergeCell ref="FE4:FG4"/>
    <mergeCell ref="EV5:EW5"/>
    <mergeCell ref="EX5:EY5"/>
    <mergeCell ref="FA5:FB5"/>
    <mergeCell ref="FC5:FD5"/>
    <mergeCell ref="DY5:DZ5"/>
    <mergeCell ref="EA5:EB5"/>
    <mergeCell ref="ED5:EE5"/>
    <mergeCell ref="EF5:EG5"/>
    <mergeCell ref="FM4:FQ4"/>
    <mergeCell ref="EK4:EO4"/>
    <mergeCell ref="EP4:ET4"/>
    <mergeCell ref="DI5:DJ5"/>
    <mergeCell ref="DN4:DR4"/>
    <mergeCell ref="DS4:DW4"/>
    <mergeCell ref="DX4:EB4"/>
    <mergeCell ref="EC4:EG4"/>
    <mergeCell ref="EH4:EJ4"/>
    <mergeCell ref="DO5:DP5"/>
    <mergeCell ref="DQ5:DR5"/>
    <mergeCell ref="DT5:DU5"/>
    <mergeCell ref="DV5:DW5"/>
    <mergeCell ref="DF4:DJ4"/>
    <mergeCell ref="DK4:DM4"/>
    <mergeCell ref="EL5:EM5"/>
    <mergeCell ref="EN5:EO5"/>
    <mergeCell ref="EQ5:ER5"/>
    <mergeCell ref="ES5:ET5"/>
    <mergeCell ref="FI5:FJ5"/>
    <mergeCell ref="CR5:CS5"/>
    <mergeCell ref="CT5:CU5"/>
    <mergeCell ref="CW5:CX5"/>
    <mergeCell ref="CY5:CZ5"/>
    <mergeCell ref="DB5:DC5"/>
    <mergeCell ref="DD5:DE5"/>
    <mergeCell ref="DG5:DH5"/>
    <mergeCell ref="BY4:CC4"/>
    <mergeCell ref="CD4:CH4"/>
    <mergeCell ref="CI4:CM4"/>
    <mergeCell ref="CN4:CP4"/>
    <mergeCell ref="BU5:BV5"/>
    <mergeCell ref="BW5:BX5"/>
    <mergeCell ref="BZ5:CA5"/>
    <mergeCell ref="CB5:CC5"/>
    <mergeCell ref="DA4:DE4"/>
    <mergeCell ref="A2:A5"/>
    <mergeCell ref="Z4:AD4"/>
    <mergeCell ref="AE4:AI4"/>
    <mergeCell ref="AJ4:AN4"/>
    <mergeCell ref="AO4:AS4"/>
    <mergeCell ref="AT4:AV4"/>
    <mergeCell ref="AA5:AB5"/>
    <mergeCell ref="AC5:AD5"/>
    <mergeCell ref="AF5:AG5"/>
    <mergeCell ref="AH5:AI5"/>
    <mergeCell ref="C4:G4"/>
    <mergeCell ref="H4:L4"/>
    <mergeCell ref="M4:Q4"/>
    <mergeCell ref="R4:V4"/>
    <mergeCell ref="W4:Y4"/>
    <mergeCell ref="D5:E5"/>
    <mergeCell ref="F5:G5"/>
    <mergeCell ref="I5:J5"/>
    <mergeCell ref="K5:L5"/>
    <mergeCell ref="JX4:KB4"/>
    <mergeCell ref="C2:Y3"/>
    <mergeCell ref="B2:B5"/>
    <mergeCell ref="AK5:AL5"/>
    <mergeCell ref="AM5:AN5"/>
    <mergeCell ref="AP5:AQ5"/>
    <mergeCell ref="JD3:JL3"/>
    <mergeCell ref="IE3:II4"/>
    <mergeCell ref="IJ3:IN4"/>
    <mergeCell ref="IO3:IS4"/>
    <mergeCell ref="IT3:IX4"/>
    <mergeCell ref="HL5:HM5"/>
    <mergeCell ref="HJ5:HK5"/>
    <mergeCell ref="S5:T5"/>
    <mergeCell ref="U5:V5"/>
    <mergeCell ref="AR5:AS5"/>
    <mergeCell ref="AW4:BA4"/>
    <mergeCell ref="BB4:BF4"/>
    <mergeCell ref="GU5:GV5"/>
    <mergeCell ref="GW5:GX5"/>
    <mergeCell ref="GZ5:HA5"/>
    <mergeCell ref="BG4:BK4"/>
    <mergeCell ref="BL4:BP4"/>
    <mergeCell ref="BQ4:BS4"/>
    <mergeCell ref="N5:O5"/>
    <mergeCell ref="P5:Q5"/>
    <mergeCell ref="IE2:JL2"/>
    <mergeCell ref="JM2:JM5"/>
    <mergeCell ref="JN3:JW3"/>
    <mergeCell ref="AX5:AY5"/>
    <mergeCell ref="AZ5:BA5"/>
    <mergeCell ref="BC5:BD5"/>
    <mergeCell ref="BE5:BF5"/>
    <mergeCell ref="BH5:BI5"/>
    <mergeCell ref="BJ5:BK5"/>
    <mergeCell ref="BM5:BN5"/>
    <mergeCell ref="CE5:CF5"/>
    <mergeCell ref="CG5:CH5"/>
    <mergeCell ref="CJ5:CK5"/>
    <mergeCell ref="CL5:CM5"/>
    <mergeCell ref="CQ4:CU4"/>
    <mergeCell ref="CV4:CZ4"/>
    <mergeCell ref="BO5:BP5"/>
    <mergeCell ref="BT4:BX4"/>
    <mergeCell ref="GT4:GX4"/>
    <mergeCell ref="GY4:HC4"/>
    <mergeCell ref="JD4:JL4"/>
    <mergeCell ref="JN4:JR4"/>
    <mergeCell ref="HB5:HC5"/>
    <mergeCell ref="HE5:HF5"/>
    <mergeCell ref="HG5:HH5"/>
    <mergeCell ref="JD5:JE5"/>
    <mergeCell ref="JS4:JV4"/>
    <mergeCell ref="IY3:JC4"/>
    <mergeCell ref="HD4:HH4"/>
    <mergeCell ref="HI4:HM4"/>
    <mergeCell ref="HN4:HP4"/>
    <mergeCell ref="IB2:IB5"/>
    <mergeCell ref="IC2:IC5"/>
    <mergeCell ref="ID2:ID5"/>
    <mergeCell ref="HV3:HV5"/>
    <mergeCell ref="HW3:HW5"/>
    <mergeCell ref="HX3:HX5"/>
    <mergeCell ref="HY3:HY5"/>
    <mergeCell ref="HZ3:HZ5"/>
    <mergeCell ref="HQ3:HS4"/>
    <mergeCell ref="HT3:HT5"/>
    <mergeCell ref="HU3:HU5"/>
    <mergeCell ref="JF5:JG5"/>
    <mergeCell ref="JH5:JI5"/>
    <mergeCell ref="JJ5:J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2"/>
  <sheetViews>
    <sheetView zoomScale="53" zoomScaleNormal="53" workbookViewId="0">
      <selection activeCell="C2" sqref="C2"/>
    </sheetView>
  </sheetViews>
  <sheetFormatPr defaultRowHeight="14.5" x14ac:dyDescent="0.35"/>
  <sheetData>
    <row r="1" spans="2:30" s="51" customFormat="1" ht="409.5" x14ac:dyDescent="0.35">
      <c r="B1" s="51" t="s">
        <v>9</v>
      </c>
      <c r="C1" s="51" t="s">
        <v>720</v>
      </c>
      <c r="D1" s="51" t="s">
        <v>721</v>
      </c>
      <c r="E1" s="51" t="s">
        <v>722</v>
      </c>
      <c r="F1" s="51" t="s">
        <v>723</v>
      </c>
      <c r="G1" s="51" t="s">
        <v>724</v>
      </c>
      <c r="H1" s="51" t="s">
        <v>725</v>
      </c>
      <c r="I1" s="51" t="s">
        <v>726</v>
      </c>
      <c r="J1" s="51" t="s">
        <v>727</v>
      </c>
      <c r="K1" s="51" t="s">
        <v>728</v>
      </c>
      <c r="O1" s="51" t="s">
        <v>729</v>
      </c>
      <c r="P1" s="51" t="s">
        <v>730</v>
      </c>
      <c r="Q1" s="51" t="s">
        <v>731</v>
      </c>
      <c r="R1" s="51" t="s">
        <v>732</v>
      </c>
      <c r="S1" s="51" t="s">
        <v>733</v>
      </c>
      <c r="T1" s="51" t="s">
        <v>734</v>
      </c>
      <c r="U1" s="51" t="s">
        <v>735</v>
      </c>
      <c r="V1" s="51" t="s">
        <v>736</v>
      </c>
      <c r="W1" s="51" t="s">
        <v>737</v>
      </c>
      <c r="X1" s="51" t="s">
        <v>738</v>
      </c>
      <c r="Y1" s="51" t="s">
        <v>739</v>
      </c>
      <c r="Z1" s="51" t="s">
        <v>740</v>
      </c>
      <c r="AA1" s="51" t="s">
        <v>741</v>
      </c>
      <c r="AB1" s="51" t="s">
        <v>742</v>
      </c>
      <c r="AC1" s="51" t="s">
        <v>743</v>
      </c>
      <c r="AD1" s="51" t="s">
        <v>744</v>
      </c>
    </row>
    <row r="2" spans="2:30" x14ac:dyDescent="0.35">
      <c r="B2" t="str">
        <f>Sprawozdanie!G11</f>
        <v/>
      </c>
      <c r="C2" t="s">
        <v>745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2" sqref="A2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5"/>
  <sheetViews>
    <sheetView workbookViewId="0">
      <selection activeCell="G1" sqref="G1:K3"/>
    </sheetView>
  </sheetViews>
  <sheetFormatPr defaultRowHeight="14.5" x14ac:dyDescent="0.35"/>
  <sheetData>
    <row r="1" spans="1:35" ht="14.25" customHeight="1" x14ac:dyDescent="0.35">
      <c r="A1" s="509" t="s">
        <v>2</v>
      </c>
      <c r="B1" s="318"/>
      <c r="C1" s="318"/>
      <c r="D1" s="318"/>
      <c r="E1" s="318"/>
      <c r="F1" s="319"/>
      <c r="G1" s="355">
        <f>Sprawozdanie!$G6</f>
        <v>0</v>
      </c>
      <c r="H1" s="356"/>
      <c r="I1" s="356"/>
      <c r="J1" s="356"/>
      <c r="K1" s="512"/>
      <c r="M1" s="509" t="s">
        <v>2</v>
      </c>
      <c r="N1" s="318"/>
      <c r="O1" s="318"/>
      <c r="P1" s="318"/>
      <c r="Q1" s="318"/>
      <c r="R1" s="319"/>
      <c r="S1" s="355">
        <f>Sprawozdanie!$G6</f>
        <v>0</v>
      </c>
      <c r="T1" s="356"/>
      <c r="U1" s="356"/>
      <c r="V1" s="356"/>
      <c r="W1" s="512"/>
      <c r="Y1" s="509" t="s">
        <v>2</v>
      </c>
      <c r="Z1" s="318"/>
      <c r="AA1" s="318"/>
      <c r="AB1" s="318"/>
      <c r="AC1" s="318"/>
      <c r="AD1" s="319"/>
      <c r="AE1" s="355">
        <f>Sprawozdanie!$G6</f>
        <v>0</v>
      </c>
      <c r="AF1" s="356"/>
      <c r="AG1" s="356"/>
      <c r="AH1" s="356"/>
      <c r="AI1" s="512"/>
    </row>
    <row r="2" spans="1:35" ht="14.25" customHeight="1" x14ac:dyDescent="0.35">
      <c r="A2" s="510"/>
      <c r="B2" s="321"/>
      <c r="C2" s="321"/>
      <c r="D2" s="321"/>
      <c r="E2" s="321"/>
      <c r="F2" s="322"/>
      <c r="G2" s="513"/>
      <c r="H2" s="514"/>
      <c r="I2" s="514"/>
      <c r="J2" s="514"/>
      <c r="K2" s="515"/>
      <c r="M2" s="510"/>
      <c r="N2" s="321"/>
      <c r="O2" s="321"/>
      <c r="P2" s="321"/>
      <c r="Q2" s="321"/>
      <c r="R2" s="322"/>
      <c r="S2" s="513"/>
      <c r="T2" s="514"/>
      <c r="U2" s="514"/>
      <c r="V2" s="514"/>
      <c r="W2" s="515"/>
      <c r="Y2" s="510"/>
      <c r="Z2" s="321"/>
      <c r="AA2" s="321"/>
      <c r="AB2" s="321"/>
      <c r="AC2" s="321"/>
      <c r="AD2" s="322"/>
      <c r="AE2" s="513"/>
      <c r="AF2" s="514"/>
      <c r="AG2" s="514"/>
      <c r="AH2" s="514"/>
      <c r="AI2" s="515"/>
    </row>
    <row r="3" spans="1:35" ht="14.65" customHeight="1" thickBot="1" x14ac:dyDescent="0.4">
      <c r="A3" s="511"/>
      <c r="B3" s="324"/>
      <c r="C3" s="324"/>
      <c r="D3" s="324"/>
      <c r="E3" s="324"/>
      <c r="F3" s="325"/>
      <c r="G3" s="358"/>
      <c r="H3" s="359"/>
      <c r="I3" s="359"/>
      <c r="J3" s="359"/>
      <c r="K3" s="516"/>
      <c r="M3" s="511"/>
      <c r="N3" s="324"/>
      <c r="O3" s="324"/>
      <c r="P3" s="324"/>
      <c r="Q3" s="324"/>
      <c r="R3" s="325"/>
      <c r="S3" s="358"/>
      <c r="T3" s="359"/>
      <c r="U3" s="359"/>
      <c r="V3" s="359"/>
      <c r="W3" s="516"/>
      <c r="Y3" s="511"/>
      <c r="Z3" s="324"/>
      <c r="AA3" s="324"/>
      <c r="AB3" s="324"/>
      <c r="AC3" s="324"/>
      <c r="AD3" s="325"/>
      <c r="AE3" s="358"/>
      <c r="AF3" s="359"/>
      <c r="AG3" s="359"/>
      <c r="AH3" s="359"/>
      <c r="AI3" s="516"/>
    </row>
    <row r="4" spans="1:35" ht="16" thickBot="1" x14ac:dyDescent="0.4">
      <c r="A4" s="376"/>
      <c r="B4" s="376"/>
      <c r="C4" s="18"/>
      <c r="D4" s="18"/>
      <c r="E4" s="18"/>
      <c r="F4" s="18"/>
      <c r="G4" s="18"/>
      <c r="H4" s="18"/>
      <c r="I4" s="18"/>
      <c r="J4" s="18"/>
      <c r="K4" s="18"/>
      <c r="M4" s="517" t="s">
        <v>632</v>
      </c>
      <c r="N4" s="305"/>
      <c r="O4" s="305"/>
      <c r="P4" s="305"/>
      <c r="Q4" s="306"/>
      <c r="R4" s="307">
        <f>Sprawozdanie!F26</f>
        <v>0</v>
      </c>
      <c r="S4" s="308"/>
      <c r="T4" s="308"/>
      <c r="U4" s="308"/>
      <c r="V4" s="308"/>
      <c r="W4" s="308"/>
      <c r="Y4" s="517" t="s">
        <v>632</v>
      </c>
      <c r="Z4" s="305"/>
      <c r="AA4" s="305"/>
      <c r="AB4" s="305"/>
      <c r="AC4" s="306"/>
      <c r="AD4" s="307" t="e">
        <f>Sprawozdanie!#REF!</f>
        <v>#REF!</v>
      </c>
      <c r="AE4" s="308"/>
      <c r="AF4" s="308"/>
      <c r="AG4" s="308"/>
      <c r="AH4" s="308"/>
      <c r="AI4" s="308"/>
    </row>
    <row r="5" spans="1:35" ht="16" thickBot="1" x14ac:dyDescent="0.4">
      <c r="A5" s="520" t="s">
        <v>3</v>
      </c>
      <c r="B5" s="376"/>
      <c r="C5" s="376"/>
      <c r="D5" s="376"/>
      <c r="E5" s="376"/>
      <c r="F5" s="377"/>
      <c r="G5" s="531">
        <f>Sprawozdanie!G10</f>
        <v>0</v>
      </c>
      <c r="H5" s="532"/>
      <c r="I5" s="532"/>
      <c r="J5" s="532"/>
      <c r="K5" s="533"/>
      <c r="M5" s="282"/>
      <c r="N5" s="282"/>
      <c r="O5" s="282"/>
      <c r="P5" s="18"/>
      <c r="Q5" s="18"/>
      <c r="R5" s="18"/>
      <c r="S5" s="18"/>
      <c r="T5" s="18"/>
      <c r="U5" s="18"/>
      <c r="V5" s="18"/>
      <c r="W5" s="18"/>
      <c r="Y5" s="282"/>
      <c r="Z5" s="282"/>
      <c r="AA5" s="282"/>
      <c r="AB5" s="18"/>
      <c r="AC5" s="18"/>
      <c r="AD5" s="18"/>
      <c r="AE5" s="18"/>
      <c r="AF5" s="18"/>
      <c r="AG5" s="18"/>
      <c r="AH5" s="18"/>
      <c r="AI5" s="18"/>
    </row>
    <row r="6" spans="1:35" ht="16" thickBot="1" x14ac:dyDescent="0.4">
      <c r="A6" s="509" t="s">
        <v>616</v>
      </c>
      <c r="B6" s="318"/>
      <c r="C6" s="318"/>
      <c r="D6" s="318"/>
      <c r="E6" s="318"/>
      <c r="F6" s="319"/>
      <c r="G6" s="355" t="str">
        <f>Sprawozdanie!G11</f>
        <v/>
      </c>
      <c r="H6" s="356"/>
      <c r="I6" s="356"/>
      <c r="J6" s="356"/>
      <c r="K6" s="512"/>
      <c r="M6" s="507" t="s">
        <v>633</v>
      </c>
      <c r="N6" s="200"/>
      <c r="O6" s="200"/>
      <c r="P6" s="200"/>
      <c r="Q6" s="310"/>
      <c r="R6" s="503" t="str">
        <f>Sprawozdanie!F27</f>
        <v>NIE DOTYCZY</v>
      </c>
      <c r="S6" s="504"/>
      <c r="T6" s="504"/>
      <c r="U6" s="504"/>
      <c r="V6" s="504"/>
      <c r="W6" s="504"/>
      <c r="Y6" s="507" t="s">
        <v>633</v>
      </c>
      <c r="Z6" s="200"/>
      <c r="AA6" s="200"/>
      <c r="AB6" s="200"/>
      <c r="AC6" s="310"/>
      <c r="AD6" s="503" t="e">
        <f>Sprawozdanie!#REF!</f>
        <v>#REF!</v>
      </c>
      <c r="AE6" s="504"/>
      <c r="AF6" s="504"/>
      <c r="AG6" s="504"/>
      <c r="AH6" s="504"/>
      <c r="AI6" s="504"/>
    </row>
    <row r="7" spans="1:35" ht="16" thickBot="1" x14ac:dyDescent="0.4">
      <c r="A7" s="534" t="s">
        <v>674</v>
      </c>
      <c r="B7" s="388"/>
      <c r="C7" s="388"/>
      <c r="D7" s="388"/>
      <c r="E7" s="388"/>
      <c r="F7" s="389"/>
      <c r="G7" s="358"/>
      <c r="H7" s="359"/>
      <c r="I7" s="359"/>
      <c r="J7" s="359"/>
      <c r="K7" s="516"/>
      <c r="M7" s="282"/>
      <c r="N7" s="282"/>
      <c r="O7" s="282"/>
      <c r="P7" s="18"/>
      <c r="Q7" s="18"/>
      <c r="R7" s="18"/>
      <c r="S7" s="18"/>
      <c r="T7" s="18"/>
      <c r="U7" s="18"/>
      <c r="V7" s="18"/>
      <c r="W7" s="18"/>
      <c r="Y7" s="282"/>
      <c r="Z7" s="282"/>
      <c r="AA7" s="282"/>
      <c r="AB7" s="18"/>
      <c r="AC7" s="18"/>
      <c r="AD7" s="18"/>
      <c r="AE7" s="18"/>
      <c r="AF7" s="18"/>
      <c r="AG7" s="18"/>
      <c r="AH7" s="18"/>
      <c r="AI7" s="18"/>
    </row>
    <row r="8" spans="1:35" ht="16" thickBot="1" x14ac:dyDescent="0.4">
      <c r="A8" s="520" t="s">
        <v>4</v>
      </c>
      <c r="B8" s="376"/>
      <c r="C8" s="376"/>
      <c r="D8" s="376"/>
      <c r="E8" s="376"/>
      <c r="F8" s="377"/>
      <c r="G8" s="366" t="str">
        <f>Sprawozdanie!G13</f>
        <v/>
      </c>
      <c r="H8" s="367"/>
      <c r="I8" s="367"/>
      <c r="J8" s="367"/>
      <c r="K8" s="521"/>
      <c r="M8" s="284" t="s">
        <v>663</v>
      </c>
      <c r="N8" s="284"/>
      <c r="O8" s="284"/>
      <c r="P8" s="284"/>
      <c r="Q8" s="284"/>
      <c r="R8" s="284"/>
      <c r="S8" s="284"/>
      <c r="T8" s="284"/>
      <c r="U8" s="505" t="str">
        <f>Sprawozdanie!I29</f>
        <v/>
      </c>
      <c r="V8" s="505"/>
      <c r="W8" s="505"/>
      <c r="Y8" s="284" t="s">
        <v>663</v>
      </c>
      <c r="Z8" s="284"/>
      <c r="AA8" s="284"/>
      <c r="AB8" s="284"/>
      <c r="AC8" s="284"/>
      <c r="AD8" s="284"/>
      <c r="AE8" s="284"/>
      <c r="AF8" s="284"/>
      <c r="AG8" s="505" t="e">
        <f>Sprawozdanie!#REF!</f>
        <v>#REF!</v>
      </c>
      <c r="AH8" s="505"/>
      <c r="AI8" s="505"/>
    </row>
    <row r="9" spans="1:35" ht="16" thickBot="1" x14ac:dyDescent="0.4">
      <c r="A9" s="520" t="s">
        <v>5</v>
      </c>
      <c r="B9" s="376"/>
      <c r="C9" s="376"/>
      <c r="D9" s="376"/>
      <c r="E9" s="376"/>
      <c r="F9" s="377"/>
      <c r="G9" s="366" t="str">
        <f>Sprawozdanie!G14</f>
        <v/>
      </c>
      <c r="H9" s="367"/>
      <c r="I9" s="367"/>
      <c r="J9" s="367"/>
      <c r="K9" s="521"/>
      <c r="M9" s="506"/>
      <c r="N9" s="506"/>
      <c r="O9" s="506"/>
      <c r="P9" s="18"/>
      <c r="Q9" s="18"/>
      <c r="R9" s="18"/>
      <c r="S9" s="18"/>
      <c r="T9" s="18"/>
      <c r="U9" s="18"/>
      <c r="V9" s="18"/>
      <c r="W9" s="18"/>
      <c r="Y9" s="506"/>
      <c r="Z9" s="506"/>
      <c r="AA9" s="506"/>
      <c r="AB9" s="18"/>
      <c r="AC9" s="18"/>
      <c r="AD9" s="18"/>
      <c r="AE9" s="18"/>
      <c r="AF9" s="18"/>
      <c r="AG9" s="18"/>
      <c r="AH9" s="18"/>
      <c r="AI9" s="18"/>
    </row>
    <row r="10" spans="1:35" ht="16" thickBot="1" x14ac:dyDescent="0.4">
      <c r="A10" s="509" t="s">
        <v>6</v>
      </c>
      <c r="B10" s="318"/>
      <c r="C10" s="318"/>
      <c r="D10" s="318"/>
      <c r="E10" s="318"/>
      <c r="F10" s="319"/>
      <c r="G10" s="522">
        <f>Sprawozdanie!G15</f>
        <v>0</v>
      </c>
      <c r="H10" s="523"/>
      <c r="I10" s="523"/>
      <c r="J10" s="523"/>
      <c r="K10" s="524"/>
      <c r="M10" s="256" t="s">
        <v>636</v>
      </c>
      <c r="N10" s="256"/>
      <c r="O10" s="256"/>
      <c r="P10" s="256"/>
      <c r="Q10" s="256"/>
      <c r="R10" s="259" t="s">
        <v>637</v>
      </c>
      <c r="S10" s="259"/>
      <c r="T10" s="260" t="s">
        <v>638</v>
      </c>
      <c r="U10" s="260"/>
      <c r="V10" s="260"/>
      <c r="W10" s="260"/>
      <c r="Y10" s="256" t="s">
        <v>636</v>
      </c>
      <c r="Z10" s="256"/>
      <c r="AA10" s="256"/>
      <c r="AB10" s="256"/>
      <c r="AC10" s="256"/>
      <c r="AD10" s="259" t="s">
        <v>637</v>
      </c>
      <c r="AE10" s="259"/>
      <c r="AF10" s="260" t="s">
        <v>638</v>
      </c>
      <c r="AG10" s="260"/>
      <c r="AH10" s="260"/>
      <c r="AI10" s="260"/>
    </row>
    <row r="11" spans="1:35" ht="16" thickBot="1" x14ac:dyDescent="0.4">
      <c r="A11" s="528" t="s">
        <v>675</v>
      </c>
      <c r="B11" s="529"/>
      <c r="C11" s="529"/>
      <c r="D11" s="529"/>
      <c r="E11" s="529"/>
      <c r="F11" s="530"/>
      <c r="G11" s="525"/>
      <c r="H11" s="526"/>
      <c r="I11" s="526"/>
      <c r="J11" s="526"/>
      <c r="K11" s="527"/>
      <c r="M11" s="258"/>
      <c r="N11" s="258"/>
      <c r="O11" s="258"/>
      <c r="P11" s="258"/>
      <c r="Q11" s="258"/>
      <c r="R11" s="262" t="s">
        <v>657</v>
      </c>
      <c r="S11" s="263"/>
      <c r="T11" s="264" t="s">
        <v>639</v>
      </c>
      <c r="U11" s="264"/>
      <c r="V11" s="264" t="s">
        <v>640</v>
      </c>
      <c r="W11" s="264"/>
      <c r="Y11" s="258"/>
      <c r="Z11" s="258"/>
      <c r="AA11" s="258"/>
      <c r="AB11" s="258"/>
      <c r="AC11" s="258"/>
      <c r="AD11" s="262" t="s">
        <v>657</v>
      </c>
      <c r="AE11" s="263"/>
      <c r="AF11" s="264" t="s">
        <v>639</v>
      </c>
      <c r="AG11" s="264"/>
      <c r="AH11" s="264" t="s">
        <v>640</v>
      </c>
      <c r="AI11" s="264"/>
    </row>
    <row r="12" spans="1:35" ht="16" thickBot="1" x14ac:dyDescent="0.4">
      <c r="A12" s="518" t="s">
        <v>664</v>
      </c>
      <c r="B12" s="379"/>
      <c r="C12" s="379"/>
      <c r="D12" s="379"/>
      <c r="E12" s="379"/>
      <c r="F12" s="380"/>
      <c r="G12" s="537" t="e">
        <f>Sprawozdanie!#REF!</f>
        <v>#REF!</v>
      </c>
      <c r="H12" s="537"/>
      <c r="I12" s="537"/>
      <c r="J12" s="537"/>
      <c r="K12" s="538"/>
      <c r="M12" s="498" t="str">
        <f>Sprawozdanie!A156</f>
        <v>NIE DOTYCZY</v>
      </c>
      <c r="N12" s="498"/>
      <c r="O12" s="498"/>
      <c r="P12" s="498"/>
      <c r="Q12" s="498"/>
      <c r="R12" s="248" t="str">
        <f>Sprawozdanie!F156</f>
        <v/>
      </c>
      <c r="S12" s="248"/>
      <c r="T12" s="499"/>
      <c r="U12" s="499"/>
      <c r="V12" s="499"/>
      <c r="W12" s="499"/>
      <c r="Y12" s="498" t="e">
        <f>Sprawozdanie!#REF!</f>
        <v>#REF!</v>
      </c>
      <c r="Z12" s="498"/>
      <c r="AA12" s="498"/>
      <c r="AB12" s="498"/>
      <c r="AC12" s="498"/>
      <c r="AD12" s="248" t="e">
        <f>Sprawozdanie!#REF!</f>
        <v>#REF!</v>
      </c>
      <c r="AE12" s="248"/>
      <c r="AF12" s="499"/>
      <c r="AG12" s="499"/>
      <c r="AH12" s="499"/>
      <c r="AI12" s="499"/>
    </row>
    <row r="13" spans="1:35" ht="16" thickBot="1" x14ac:dyDescent="0.4">
      <c r="A13" s="518" t="s">
        <v>665</v>
      </c>
      <c r="B13" s="379"/>
      <c r="C13" s="379"/>
      <c r="D13" s="379"/>
      <c r="E13" s="379"/>
      <c r="F13" s="380"/>
      <c r="G13" s="332">
        <f>Sprawozdanie!G17</f>
        <v>0</v>
      </c>
      <c r="H13" s="332"/>
      <c r="I13" s="332"/>
      <c r="J13" s="332"/>
      <c r="K13" s="519"/>
      <c r="M13" s="498" t="str">
        <f>Sprawozdanie!A157</f>
        <v>NIE DOTYCZY</v>
      </c>
      <c r="N13" s="498"/>
      <c r="O13" s="498"/>
      <c r="P13" s="498"/>
      <c r="Q13" s="498"/>
      <c r="R13" s="248" t="str">
        <f>Sprawozdanie!F157</f>
        <v/>
      </c>
      <c r="S13" s="248"/>
      <c r="T13" s="499"/>
      <c r="U13" s="499"/>
      <c r="V13" s="499"/>
      <c r="W13" s="499"/>
      <c r="Y13" s="498" t="e">
        <f>Sprawozdanie!#REF!</f>
        <v>#REF!</v>
      </c>
      <c r="Z13" s="498"/>
      <c r="AA13" s="498"/>
      <c r="AB13" s="498"/>
      <c r="AC13" s="498"/>
      <c r="AD13" s="248" t="e">
        <f>Sprawozdanie!#REF!</f>
        <v>#REF!</v>
      </c>
      <c r="AE13" s="248"/>
      <c r="AF13" s="499"/>
      <c r="AG13" s="499"/>
      <c r="AH13" s="499"/>
      <c r="AI13" s="499"/>
    </row>
    <row r="14" spans="1:35" ht="16" thickBot="1" x14ac:dyDescent="0.4">
      <c r="A14" s="518" t="s">
        <v>673</v>
      </c>
      <c r="B14" s="379"/>
      <c r="C14" s="379"/>
      <c r="D14" s="379"/>
      <c r="E14" s="379"/>
      <c r="F14" s="380"/>
      <c r="G14" s="332">
        <f>Sprawozdanie!G18</f>
        <v>0</v>
      </c>
      <c r="H14" s="332"/>
      <c r="I14" s="332"/>
      <c r="J14" s="332"/>
      <c r="K14" s="519"/>
      <c r="M14" s="498" t="str">
        <f>Sprawozdanie!A158</f>
        <v>NIE DOTYCZY</v>
      </c>
      <c r="N14" s="498"/>
      <c r="O14" s="498"/>
      <c r="P14" s="498"/>
      <c r="Q14" s="498"/>
      <c r="R14" s="248" t="str">
        <f>Sprawozdanie!F158</f>
        <v/>
      </c>
      <c r="S14" s="248"/>
      <c r="T14" s="499"/>
      <c r="U14" s="499"/>
      <c r="V14" s="499"/>
      <c r="W14" s="499"/>
      <c r="Y14" s="498" t="e">
        <f>Sprawozdanie!#REF!</f>
        <v>#REF!</v>
      </c>
      <c r="Z14" s="498"/>
      <c r="AA14" s="498"/>
      <c r="AB14" s="498"/>
      <c r="AC14" s="498"/>
      <c r="AD14" s="248" t="e">
        <f>Sprawozdanie!#REF!</f>
        <v>#REF!</v>
      </c>
      <c r="AE14" s="248"/>
      <c r="AF14" s="499"/>
      <c r="AG14" s="499"/>
      <c r="AH14" s="499"/>
      <c r="AI14" s="499"/>
    </row>
    <row r="15" spans="1:35" ht="16" thickBot="1" x14ac:dyDescent="0.4">
      <c r="A15" s="518" t="s">
        <v>666</v>
      </c>
      <c r="B15" s="379"/>
      <c r="C15" s="379"/>
      <c r="D15" s="379"/>
      <c r="E15" s="379"/>
      <c r="F15" s="380"/>
      <c r="G15" s="332">
        <f>Sprawozdanie!G19</f>
        <v>0</v>
      </c>
      <c r="H15" s="332"/>
      <c r="I15" s="332"/>
      <c r="J15" s="332"/>
      <c r="K15" s="519"/>
      <c r="M15" s="498" t="str">
        <f>Sprawozdanie!A159</f>
        <v>NIE DOTYCZY</v>
      </c>
      <c r="N15" s="498"/>
      <c r="O15" s="498"/>
      <c r="P15" s="498"/>
      <c r="Q15" s="498"/>
      <c r="R15" s="248" t="str">
        <f>Sprawozdanie!F159</f>
        <v/>
      </c>
      <c r="S15" s="248"/>
      <c r="T15" s="499"/>
      <c r="U15" s="499"/>
      <c r="V15" s="499"/>
      <c r="W15" s="499"/>
      <c r="Y15" s="498" t="e">
        <f>Sprawozdanie!#REF!</f>
        <v>#REF!</v>
      </c>
      <c r="Z15" s="498"/>
      <c r="AA15" s="498"/>
      <c r="AB15" s="498"/>
      <c r="AC15" s="498"/>
      <c r="AD15" s="248" t="e">
        <f>Sprawozdanie!#REF!</f>
        <v>#REF!</v>
      </c>
      <c r="AE15" s="248"/>
      <c r="AF15" s="499"/>
      <c r="AG15" s="499"/>
      <c r="AH15" s="499"/>
      <c r="AI15" s="499"/>
    </row>
    <row r="16" spans="1:35" ht="16" thickBot="1" x14ac:dyDescent="0.4">
      <c r="A16" s="518" t="s">
        <v>667</v>
      </c>
      <c r="B16" s="379"/>
      <c r="C16" s="379"/>
      <c r="D16" s="379"/>
      <c r="E16" s="379"/>
      <c r="F16" s="380"/>
      <c r="G16" s="535">
        <f>Sprawozdanie!G20</f>
        <v>0</v>
      </c>
      <c r="H16" s="535"/>
      <c r="I16" s="535"/>
      <c r="J16" s="535"/>
      <c r="K16" s="536"/>
      <c r="M16" s="498" t="str">
        <f>Sprawozdanie!A160</f>
        <v>NIE DOTYCZY</v>
      </c>
      <c r="N16" s="498"/>
      <c r="O16" s="498"/>
      <c r="P16" s="498"/>
      <c r="Q16" s="498"/>
      <c r="R16" s="248" t="str">
        <f>Sprawozdanie!F160</f>
        <v/>
      </c>
      <c r="S16" s="248"/>
      <c r="T16" s="499"/>
      <c r="U16" s="499"/>
      <c r="V16" s="499"/>
      <c r="W16" s="499"/>
      <c r="Y16" s="498" t="e">
        <f>Sprawozdanie!#REF!</f>
        <v>#REF!</v>
      </c>
      <c r="Z16" s="498"/>
      <c r="AA16" s="498"/>
      <c r="AB16" s="498"/>
      <c r="AC16" s="498"/>
      <c r="AD16" s="248" t="e">
        <f>Sprawozdanie!#REF!</f>
        <v>#REF!</v>
      </c>
      <c r="AE16" s="248"/>
      <c r="AF16" s="499"/>
      <c r="AG16" s="499"/>
      <c r="AH16" s="499"/>
      <c r="AI16" s="499"/>
    </row>
    <row r="17" spans="1:35" ht="16" thickBot="1" x14ac:dyDescent="0.4">
      <c r="A17" s="518" t="s">
        <v>668</v>
      </c>
      <c r="B17" s="379"/>
      <c r="C17" s="379"/>
      <c r="D17" s="379"/>
      <c r="E17" s="379"/>
      <c r="F17" s="380"/>
      <c r="G17" s="332">
        <f>Sprawozdanie!G21</f>
        <v>0</v>
      </c>
      <c r="H17" s="332"/>
      <c r="I17" s="332"/>
      <c r="J17" s="332"/>
      <c r="K17" s="519"/>
      <c r="M17" s="498" t="str">
        <f>Sprawozdanie!A161</f>
        <v>NIE DOTYCZY</v>
      </c>
      <c r="N17" s="498"/>
      <c r="O17" s="498"/>
      <c r="P17" s="498"/>
      <c r="Q17" s="498"/>
      <c r="R17" s="248" t="str">
        <f>Sprawozdanie!F161</f>
        <v/>
      </c>
      <c r="S17" s="248"/>
      <c r="T17" s="499"/>
      <c r="U17" s="499"/>
      <c r="V17" s="499"/>
      <c r="W17" s="499"/>
      <c r="Y17" s="498" t="e">
        <f>Sprawozdanie!#REF!</f>
        <v>#REF!</v>
      </c>
      <c r="Z17" s="498"/>
      <c r="AA17" s="498"/>
      <c r="AB17" s="498"/>
      <c r="AC17" s="498"/>
      <c r="AD17" s="248" t="e">
        <f>Sprawozdanie!#REF!</f>
        <v>#REF!</v>
      </c>
      <c r="AE17" s="248"/>
      <c r="AF17" s="499"/>
      <c r="AG17" s="499"/>
      <c r="AH17" s="499"/>
      <c r="AI17" s="499"/>
    </row>
    <row r="18" spans="1:35" ht="16" thickBot="1" x14ac:dyDescent="0.4">
      <c r="M18" s="498" t="str">
        <f>Sprawozdanie!A162</f>
        <v>NIE DOTYCZY</v>
      </c>
      <c r="N18" s="498"/>
      <c r="O18" s="498"/>
      <c r="P18" s="498"/>
      <c r="Q18" s="498"/>
      <c r="R18" s="248" t="str">
        <f>Sprawozdanie!F162</f>
        <v/>
      </c>
      <c r="S18" s="248"/>
      <c r="T18" s="499"/>
      <c r="U18" s="499"/>
      <c r="V18" s="499"/>
      <c r="W18" s="499"/>
      <c r="Y18" s="498" t="e">
        <f>Sprawozdanie!#REF!</f>
        <v>#REF!</v>
      </c>
      <c r="Z18" s="498"/>
      <c r="AA18" s="498"/>
      <c r="AB18" s="498"/>
      <c r="AC18" s="498"/>
      <c r="AD18" s="248" t="e">
        <f>Sprawozdanie!#REF!</f>
        <v>#REF!</v>
      </c>
      <c r="AE18" s="248"/>
      <c r="AF18" s="499"/>
      <c r="AG18" s="499"/>
      <c r="AH18" s="499"/>
      <c r="AI18" s="499"/>
    </row>
    <row r="19" spans="1:35" ht="16" thickBot="1" x14ac:dyDescent="0.4">
      <c r="M19" s="498" t="str">
        <f>Sprawozdanie!A163</f>
        <v>NIE DOTYCZY</v>
      </c>
      <c r="N19" s="498"/>
      <c r="O19" s="498"/>
      <c r="P19" s="498"/>
      <c r="Q19" s="498"/>
      <c r="R19" s="248" t="str">
        <f>Sprawozdanie!F163</f>
        <v/>
      </c>
      <c r="S19" s="248"/>
      <c r="T19" s="499"/>
      <c r="U19" s="499"/>
      <c r="V19" s="499"/>
      <c r="W19" s="499"/>
      <c r="Y19" s="498" t="e">
        <f>Sprawozdanie!#REF!</f>
        <v>#REF!</v>
      </c>
      <c r="Z19" s="498"/>
      <c r="AA19" s="498"/>
      <c r="AB19" s="498"/>
      <c r="AC19" s="498"/>
      <c r="AD19" s="248" t="e">
        <f>Sprawozdanie!#REF!</f>
        <v>#REF!</v>
      </c>
      <c r="AE19" s="248"/>
      <c r="AF19" s="499"/>
      <c r="AG19" s="499"/>
      <c r="AH19" s="499"/>
      <c r="AI19" s="499"/>
    </row>
    <row r="20" spans="1:35" ht="16" thickBot="1" x14ac:dyDescent="0.4">
      <c r="M20" s="498" t="str">
        <f>Sprawozdanie!A164</f>
        <v>NIE DOTYCZY</v>
      </c>
      <c r="N20" s="498"/>
      <c r="O20" s="498"/>
      <c r="P20" s="498"/>
      <c r="Q20" s="498"/>
      <c r="R20" s="248" t="str">
        <f>Sprawozdanie!F164</f>
        <v/>
      </c>
      <c r="S20" s="248"/>
      <c r="T20" s="499"/>
      <c r="U20" s="499"/>
      <c r="V20" s="499"/>
      <c r="W20" s="499"/>
      <c r="Y20" s="498" t="e">
        <f>Sprawozdanie!#REF!</f>
        <v>#REF!</v>
      </c>
      <c r="Z20" s="498"/>
      <c r="AA20" s="498"/>
      <c r="AB20" s="498"/>
      <c r="AC20" s="498"/>
      <c r="AD20" s="248" t="e">
        <f>Sprawozdanie!#REF!</f>
        <v>#REF!</v>
      </c>
      <c r="AE20" s="248"/>
      <c r="AF20" s="499"/>
      <c r="AG20" s="499"/>
      <c r="AH20" s="499"/>
      <c r="AI20" s="499"/>
    </row>
    <row r="21" spans="1:35" ht="16" thickBot="1" x14ac:dyDescent="0.4">
      <c r="M21" s="500" t="s">
        <v>656</v>
      </c>
      <c r="N21" s="500"/>
      <c r="O21" s="500"/>
      <c r="P21" s="500"/>
      <c r="Q21" s="500"/>
      <c r="R21" s="501">
        <f>SUM(R12:S20)</f>
        <v>0</v>
      </c>
      <c r="S21" s="502"/>
      <c r="T21" s="501">
        <f t="shared" ref="T21" si="0">SUM(T12:U20)</f>
        <v>0</v>
      </c>
      <c r="U21" s="502"/>
      <c r="V21" s="501">
        <f t="shared" ref="V21" si="1">SUM(V12:W20)</f>
        <v>0</v>
      </c>
      <c r="W21" s="502"/>
      <c r="Y21" s="500" t="s">
        <v>656</v>
      </c>
      <c r="Z21" s="500"/>
      <c r="AA21" s="500"/>
      <c r="AB21" s="500"/>
      <c r="AC21" s="500"/>
      <c r="AD21" s="501" t="e">
        <f>SUM(AD12:AE20)</f>
        <v>#REF!</v>
      </c>
      <c r="AE21" s="502"/>
      <c r="AF21" s="501">
        <f t="shared" ref="AF21" si="2">SUM(AF12:AG20)</f>
        <v>0</v>
      </c>
      <c r="AG21" s="502"/>
      <c r="AH21" s="501">
        <f t="shared" ref="AH21" si="3">SUM(AH12:AI20)</f>
        <v>0</v>
      </c>
      <c r="AI21" s="502"/>
    </row>
    <row r="22" spans="1:35" ht="16" thickBot="1" x14ac:dyDescent="0.4">
      <c r="M22" s="22"/>
      <c r="N22" s="23"/>
      <c r="O22" s="23"/>
      <c r="P22" s="23"/>
      <c r="Q22" s="23"/>
      <c r="R22" s="24"/>
      <c r="S22" s="24"/>
      <c r="T22" s="24"/>
      <c r="U22" s="24"/>
      <c r="V22" s="24"/>
      <c r="W22" s="25"/>
      <c r="Y22" s="22"/>
      <c r="Z22" s="23"/>
      <c r="AA22" s="23"/>
      <c r="AB22" s="23"/>
      <c r="AC22" s="23"/>
      <c r="AD22" s="24"/>
      <c r="AE22" s="24"/>
      <c r="AF22" s="24"/>
      <c r="AG22" s="24"/>
      <c r="AH22" s="24"/>
      <c r="AI22" s="25"/>
    </row>
    <row r="23" spans="1:35" ht="16" thickBot="1" x14ac:dyDescent="0.4">
      <c r="M23" s="496" t="s">
        <v>659</v>
      </c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Y23" s="496" t="s">
        <v>659</v>
      </c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</row>
    <row r="24" spans="1:35" ht="16" thickBot="1" x14ac:dyDescent="0.4">
      <c r="M24" s="497"/>
      <c r="N24" s="241"/>
      <c r="O24" s="242" t="s">
        <v>676</v>
      </c>
      <c r="P24" s="243"/>
      <c r="Q24" s="244" t="s">
        <v>641</v>
      </c>
      <c r="R24" s="245"/>
      <c r="S24" s="244" t="s">
        <v>662</v>
      </c>
      <c r="T24" s="245"/>
      <c r="U24" s="244" t="s">
        <v>642</v>
      </c>
      <c r="V24" s="245"/>
      <c r="W24" s="26"/>
      <c r="Y24" s="497"/>
      <c r="Z24" s="241"/>
      <c r="AA24" s="242" t="s">
        <v>676</v>
      </c>
      <c r="AB24" s="243"/>
      <c r="AC24" s="244" t="s">
        <v>641</v>
      </c>
      <c r="AD24" s="245"/>
      <c r="AE24" s="244" t="s">
        <v>662</v>
      </c>
      <c r="AF24" s="245"/>
      <c r="AG24" s="244" t="s">
        <v>642</v>
      </c>
      <c r="AH24" s="245"/>
      <c r="AI24" s="26"/>
    </row>
    <row r="25" spans="1:35" ht="16" thickBot="1" x14ac:dyDescent="0.4">
      <c r="M25" s="490" t="s">
        <v>660</v>
      </c>
      <c r="N25" s="217"/>
      <c r="O25" s="220" t="s">
        <v>643</v>
      </c>
      <c r="P25" s="221"/>
      <c r="Q25" s="492">
        <f>Sprawozdanie!E169</f>
        <v>0</v>
      </c>
      <c r="R25" s="493"/>
      <c r="S25" s="492">
        <f>Sprawozdanie!G169</f>
        <v>0</v>
      </c>
      <c r="T25" s="493"/>
      <c r="U25" s="494">
        <f>Sprawozdanie!I169</f>
        <v>0</v>
      </c>
      <c r="V25" s="495"/>
      <c r="W25" s="26"/>
      <c r="Y25" s="490" t="s">
        <v>660</v>
      </c>
      <c r="Z25" s="217"/>
      <c r="AA25" s="220" t="s">
        <v>643</v>
      </c>
      <c r="AB25" s="221"/>
      <c r="AC25" s="492" t="e">
        <f>Sprawozdanie!#REF!</f>
        <v>#REF!</v>
      </c>
      <c r="AD25" s="493"/>
      <c r="AE25" s="492" t="e">
        <f>Sprawozdanie!#REF!</f>
        <v>#REF!</v>
      </c>
      <c r="AF25" s="493"/>
      <c r="AG25" s="494" t="e">
        <f>Sprawozdanie!#REF!</f>
        <v>#REF!</v>
      </c>
      <c r="AH25" s="495"/>
      <c r="AI25" s="26"/>
    </row>
    <row r="26" spans="1:35" ht="16" thickBot="1" x14ac:dyDescent="0.4">
      <c r="M26" s="491"/>
      <c r="N26" s="219"/>
      <c r="O26" s="220" t="s">
        <v>644</v>
      </c>
      <c r="P26" s="221"/>
      <c r="Q26" s="226">
        <v>1</v>
      </c>
      <c r="R26" s="227"/>
      <c r="S26" s="228" t="e">
        <f>S25/Q25</f>
        <v>#DIV/0!</v>
      </c>
      <c r="T26" s="229"/>
      <c r="U26" s="228" t="e">
        <f>U25/Q25</f>
        <v>#DIV/0!</v>
      </c>
      <c r="V26" s="229"/>
      <c r="W26" s="26"/>
      <c r="Y26" s="491"/>
      <c r="Z26" s="219"/>
      <c r="AA26" s="220" t="s">
        <v>644</v>
      </c>
      <c r="AB26" s="221"/>
      <c r="AC26" s="226">
        <v>1</v>
      </c>
      <c r="AD26" s="227"/>
      <c r="AE26" s="228" t="e">
        <f>AE25/AC25</f>
        <v>#REF!</v>
      </c>
      <c r="AF26" s="229"/>
      <c r="AG26" s="228" t="e">
        <f>AG25/AC25</f>
        <v>#REF!</v>
      </c>
      <c r="AH26" s="229"/>
      <c r="AI26" s="26"/>
    </row>
    <row r="27" spans="1:35" ht="16" thickBot="1" x14ac:dyDescent="0.4">
      <c r="M27" s="490" t="s">
        <v>661</v>
      </c>
      <c r="N27" s="217"/>
      <c r="O27" s="220" t="s">
        <v>643</v>
      </c>
      <c r="P27" s="221"/>
      <c r="Q27" s="222">
        <f>SUM(S27:V27)</f>
        <v>0</v>
      </c>
      <c r="R27" s="223"/>
      <c r="S27" s="222">
        <f>Sprawozdanie!G171</f>
        <v>0</v>
      </c>
      <c r="T27" s="223"/>
      <c r="U27" s="222">
        <f>Sprawozdanie!I171</f>
        <v>0</v>
      </c>
      <c r="V27" s="223"/>
      <c r="W27" s="26"/>
      <c r="Y27" s="490" t="s">
        <v>661</v>
      </c>
      <c r="Z27" s="217"/>
      <c r="AA27" s="220" t="s">
        <v>643</v>
      </c>
      <c r="AB27" s="221"/>
      <c r="AC27" s="222" t="e">
        <f>SUM(AE27:AH27)</f>
        <v>#REF!</v>
      </c>
      <c r="AD27" s="223"/>
      <c r="AE27" s="222" t="e">
        <f>Sprawozdanie!#REF!</f>
        <v>#REF!</v>
      </c>
      <c r="AF27" s="223"/>
      <c r="AG27" s="222" t="e">
        <f>Sprawozdanie!#REF!</f>
        <v>#REF!</v>
      </c>
      <c r="AH27" s="223"/>
      <c r="AI27" s="26"/>
    </row>
    <row r="28" spans="1:35" ht="16" thickBot="1" x14ac:dyDescent="0.4">
      <c r="M28" s="491"/>
      <c r="N28" s="219"/>
      <c r="O28" s="220" t="s">
        <v>644</v>
      </c>
      <c r="P28" s="221"/>
      <c r="Q28" s="226">
        <v>1</v>
      </c>
      <c r="R28" s="227"/>
      <c r="S28" s="228" t="e">
        <f>S27/Q27</f>
        <v>#DIV/0!</v>
      </c>
      <c r="T28" s="229"/>
      <c r="U28" s="228" t="e">
        <f>U27/Q27</f>
        <v>#DIV/0!</v>
      </c>
      <c r="V28" s="229"/>
      <c r="W28" s="26"/>
      <c r="Y28" s="491"/>
      <c r="Z28" s="219"/>
      <c r="AA28" s="220" t="s">
        <v>644</v>
      </c>
      <c r="AB28" s="221"/>
      <c r="AC28" s="226">
        <v>1</v>
      </c>
      <c r="AD28" s="227"/>
      <c r="AE28" s="228" t="e">
        <f>AE27/AC27</f>
        <v>#REF!</v>
      </c>
      <c r="AF28" s="229"/>
      <c r="AG28" s="228" t="e">
        <f>AG27/AC27</f>
        <v>#REF!</v>
      </c>
      <c r="AH28" s="229"/>
      <c r="AI28" s="26"/>
    </row>
    <row r="29" spans="1:35" ht="16" thickBot="1" x14ac:dyDescent="0.4">
      <c r="M29" s="507"/>
      <c r="N29" s="200"/>
      <c r="O29" s="200"/>
      <c r="P29" s="200"/>
      <c r="Q29" s="200"/>
      <c r="R29" s="200"/>
      <c r="S29" s="200"/>
      <c r="T29" s="200"/>
      <c r="U29" s="200"/>
      <c r="V29" s="200"/>
      <c r="W29" s="200"/>
    </row>
    <row r="30" spans="1:35" ht="16" thickBot="1" x14ac:dyDescent="0.4">
      <c r="M30" s="508"/>
      <c r="N30" s="508"/>
      <c r="O30" s="508"/>
      <c r="P30" s="18"/>
      <c r="Q30" s="18"/>
      <c r="R30" s="18"/>
      <c r="S30" s="18"/>
      <c r="T30" s="18"/>
      <c r="U30" s="18"/>
      <c r="V30" s="18"/>
      <c r="W30" s="18"/>
    </row>
    <row r="31" spans="1:35" ht="16" thickBot="1" x14ac:dyDescent="0.4">
      <c r="M31" s="33" t="s">
        <v>680</v>
      </c>
      <c r="N31" s="34"/>
      <c r="O31" s="34"/>
      <c r="P31" s="34"/>
      <c r="Q31" s="34"/>
      <c r="R31" s="34"/>
      <c r="S31" s="34"/>
      <c r="T31" s="539">
        <f>Sprawozdanie!H31</f>
        <v>0</v>
      </c>
      <c r="U31" s="539"/>
      <c r="V31" s="539"/>
      <c r="W31" s="539"/>
      <c r="Y31" s="33" t="s">
        <v>680</v>
      </c>
      <c r="Z31" s="34"/>
      <c r="AA31" s="34"/>
      <c r="AB31" s="34"/>
      <c r="AC31" s="34"/>
      <c r="AD31" s="34"/>
      <c r="AE31" s="34"/>
      <c r="AF31" s="539" t="e">
        <f>Sprawozdanie!#REF!</f>
        <v>#REF!</v>
      </c>
      <c r="AG31" s="539"/>
      <c r="AH31" s="539"/>
      <c r="AI31" s="539"/>
    </row>
    <row r="32" spans="1:35" ht="15.5" x14ac:dyDescent="0.35">
      <c r="M32" s="540" t="s">
        <v>685</v>
      </c>
      <c r="N32" s="540"/>
      <c r="O32" s="540"/>
      <c r="P32" s="540"/>
      <c r="Q32" s="540"/>
      <c r="R32" s="540"/>
      <c r="S32" s="540"/>
      <c r="T32" s="540"/>
      <c r="U32" s="541">
        <f>Sprawozdanie!I32</f>
        <v>0</v>
      </c>
      <c r="V32" s="541"/>
      <c r="W32" s="541"/>
      <c r="Y32" s="540" t="s">
        <v>685</v>
      </c>
      <c r="Z32" s="540"/>
      <c r="AA32" s="540"/>
      <c r="AB32" s="540"/>
      <c r="AC32" s="540"/>
      <c r="AD32" s="540"/>
      <c r="AE32" s="540"/>
      <c r="AF32" s="540"/>
      <c r="AG32" s="541" t="e">
        <f>Sprawozdanie!#REF!</f>
        <v>#REF!</v>
      </c>
      <c r="AH32" s="541"/>
      <c r="AI32" s="541"/>
    </row>
    <row r="34" spans="13:35" ht="15.5" x14ac:dyDescent="0.35">
      <c r="M34" s="542" t="s">
        <v>688</v>
      </c>
      <c r="N34" s="542"/>
      <c r="O34" s="542"/>
      <c r="P34" s="542"/>
      <c r="Q34" s="542"/>
      <c r="R34" s="542"/>
      <c r="S34" s="542"/>
      <c r="T34" s="542"/>
      <c r="U34" s="543">
        <f>Sprawozdanie!I191</f>
        <v>0</v>
      </c>
      <c r="V34" s="543"/>
      <c r="W34" s="543"/>
      <c r="Y34" s="542" t="s">
        <v>688</v>
      </c>
      <c r="Z34" s="542"/>
      <c r="AA34" s="542"/>
      <c r="AB34" s="542"/>
      <c r="AC34" s="542"/>
      <c r="AD34" s="542"/>
      <c r="AE34" s="542"/>
      <c r="AF34" s="542"/>
      <c r="AG34" s="543" t="e">
        <f>Sprawozdanie!#REF!</f>
        <v>#REF!</v>
      </c>
      <c r="AH34" s="543"/>
      <c r="AI34" s="543"/>
    </row>
    <row r="35" spans="13:35" ht="15.5" x14ac:dyDescent="0.35">
      <c r="M35" s="544" t="s">
        <v>689</v>
      </c>
      <c r="N35" s="545"/>
      <c r="O35" s="545"/>
      <c r="P35" s="545"/>
      <c r="Q35" s="545"/>
      <c r="R35" s="545"/>
      <c r="S35" s="545"/>
      <c r="T35" s="546"/>
      <c r="U35" s="192">
        <f>Sprawozdanie!I192</f>
        <v>0</v>
      </c>
      <c r="V35" s="193"/>
      <c r="W35" s="194"/>
      <c r="Y35" s="544" t="s">
        <v>689</v>
      </c>
      <c r="Z35" s="545"/>
      <c r="AA35" s="545"/>
      <c r="AB35" s="545"/>
      <c r="AC35" s="545"/>
      <c r="AD35" s="545"/>
      <c r="AE35" s="545"/>
      <c r="AF35" s="546"/>
      <c r="AG35" s="192" t="e">
        <f>Sprawozdanie!#REF!</f>
        <v>#REF!</v>
      </c>
      <c r="AH35" s="193"/>
      <c r="AI35" s="194"/>
    </row>
  </sheetData>
  <mergeCells count="205">
    <mergeCell ref="T31:W31"/>
    <mergeCell ref="M32:T32"/>
    <mergeCell ref="U32:W32"/>
    <mergeCell ref="AF31:AI31"/>
    <mergeCell ref="Y32:AF32"/>
    <mergeCell ref="AG32:AI32"/>
    <mergeCell ref="M34:T34"/>
    <mergeCell ref="U34:W34"/>
    <mergeCell ref="M35:T35"/>
    <mergeCell ref="U35:W35"/>
    <mergeCell ref="Y34:AF34"/>
    <mergeCell ref="AG34:AI34"/>
    <mergeCell ref="Y35:AF35"/>
    <mergeCell ref="AG35:AI35"/>
    <mergeCell ref="A16:F16"/>
    <mergeCell ref="G16:K16"/>
    <mergeCell ref="A17:F17"/>
    <mergeCell ref="G17:K17"/>
    <mergeCell ref="A12:F12"/>
    <mergeCell ref="G12:K12"/>
    <mergeCell ref="A13:F13"/>
    <mergeCell ref="G13:K13"/>
    <mergeCell ref="A14:F14"/>
    <mergeCell ref="G14:K14"/>
    <mergeCell ref="M1:R3"/>
    <mergeCell ref="S1:W3"/>
    <mergeCell ref="M4:Q4"/>
    <mergeCell ref="R4:W4"/>
    <mergeCell ref="M5:O5"/>
    <mergeCell ref="M6:Q6"/>
    <mergeCell ref="R6:W6"/>
    <mergeCell ref="A15:F15"/>
    <mergeCell ref="G15:K15"/>
    <mergeCell ref="A8:F8"/>
    <mergeCell ref="G8:K8"/>
    <mergeCell ref="A9:F9"/>
    <mergeCell ref="G9:K9"/>
    <mergeCell ref="A10:F10"/>
    <mergeCell ref="G10:K11"/>
    <mergeCell ref="A11:F11"/>
    <mergeCell ref="A1:F3"/>
    <mergeCell ref="G1:K3"/>
    <mergeCell ref="A4:B4"/>
    <mergeCell ref="A5:F5"/>
    <mergeCell ref="G5:K5"/>
    <mergeCell ref="A6:F6"/>
    <mergeCell ref="G6:K7"/>
    <mergeCell ref="A7:F7"/>
    <mergeCell ref="M7:O7"/>
    <mergeCell ref="M8:T8"/>
    <mergeCell ref="U8:W8"/>
    <mergeCell ref="M9:O9"/>
    <mergeCell ref="M10:Q11"/>
    <mergeCell ref="R10:S10"/>
    <mergeCell ref="T10:W10"/>
    <mergeCell ref="R11:S11"/>
    <mergeCell ref="T11:U11"/>
    <mergeCell ref="V11:W11"/>
    <mergeCell ref="M14:Q14"/>
    <mergeCell ref="R14:S14"/>
    <mergeCell ref="T14:U14"/>
    <mergeCell ref="V14:W14"/>
    <mergeCell ref="M15:Q15"/>
    <mergeCell ref="R15:S15"/>
    <mergeCell ref="T15:U15"/>
    <mergeCell ref="V15:W15"/>
    <mergeCell ref="M12:Q12"/>
    <mergeCell ref="R12:S12"/>
    <mergeCell ref="T12:U12"/>
    <mergeCell ref="V12:W12"/>
    <mergeCell ref="M13:Q13"/>
    <mergeCell ref="R13:S13"/>
    <mergeCell ref="T13:U13"/>
    <mergeCell ref="V13:W13"/>
    <mergeCell ref="M18:Q18"/>
    <mergeCell ref="R18:S18"/>
    <mergeCell ref="T18:U18"/>
    <mergeCell ref="V18:W18"/>
    <mergeCell ref="M19:Q19"/>
    <mergeCell ref="R19:S19"/>
    <mergeCell ref="T19:U19"/>
    <mergeCell ref="V19:W19"/>
    <mergeCell ref="M16:Q16"/>
    <mergeCell ref="R16:S16"/>
    <mergeCell ref="T16:U16"/>
    <mergeCell ref="V16:W16"/>
    <mergeCell ref="M17:Q17"/>
    <mergeCell ref="R17:S17"/>
    <mergeCell ref="T17:U17"/>
    <mergeCell ref="V17:W17"/>
    <mergeCell ref="S26:T26"/>
    <mergeCell ref="U26:V26"/>
    <mergeCell ref="M23:W23"/>
    <mergeCell ref="M24:N24"/>
    <mergeCell ref="O24:P24"/>
    <mergeCell ref="Q24:R24"/>
    <mergeCell ref="S24:T24"/>
    <mergeCell ref="U24:V24"/>
    <mergeCell ref="M20:Q20"/>
    <mergeCell ref="R20:S20"/>
    <mergeCell ref="T20:U20"/>
    <mergeCell ref="V20:W20"/>
    <mergeCell ref="M21:Q21"/>
    <mergeCell ref="R21:S21"/>
    <mergeCell ref="T21:U21"/>
    <mergeCell ref="V21:W21"/>
    <mergeCell ref="M29:W29"/>
    <mergeCell ref="M30:O30"/>
    <mergeCell ref="Y1:AD3"/>
    <mergeCell ref="AE1:AI3"/>
    <mergeCell ref="Y4:AC4"/>
    <mergeCell ref="AD4:AI4"/>
    <mergeCell ref="Y5:AA5"/>
    <mergeCell ref="Y6:AC6"/>
    <mergeCell ref="M27:N28"/>
    <mergeCell ref="O27:P27"/>
    <mergeCell ref="Q27:R27"/>
    <mergeCell ref="S27:T27"/>
    <mergeCell ref="U27:V27"/>
    <mergeCell ref="O28:P28"/>
    <mergeCell ref="Q28:R28"/>
    <mergeCell ref="S28:T28"/>
    <mergeCell ref="U28:V28"/>
    <mergeCell ref="M25:N26"/>
    <mergeCell ref="O25:P25"/>
    <mergeCell ref="Q25:R25"/>
    <mergeCell ref="S25:T25"/>
    <mergeCell ref="U25:V25"/>
    <mergeCell ref="O26:P26"/>
    <mergeCell ref="Q26:R26"/>
    <mergeCell ref="AD6:AI6"/>
    <mergeCell ref="Y7:AA7"/>
    <mergeCell ref="Y8:AF8"/>
    <mergeCell ref="AG8:AI8"/>
    <mergeCell ref="Y9:AA9"/>
    <mergeCell ref="Y10:AC11"/>
    <mergeCell ref="AD10:AE10"/>
    <mergeCell ref="AF10:AI10"/>
    <mergeCell ref="AD11:AE11"/>
    <mergeCell ref="AF11:AG11"/>
    <mergeCell ref="Y14:AC14"/>
    <mergeCell ref="AD14:AE14"/>
    <mergeCell ref="AF14:AG14"/>
    <mergeCell ref="AH14:AI14"/>
    <mergeCell ref="Y15:AC15"/>
    <mergeCell ref="AD15:AE15"/>
    <mergeCell ref="AF15:AG15"/>
    <mergeCell ref="AH15:AI15"/>
    <mergeCell ref="AH11:AI11"/>
    <mergeCell ref="Y12:AC12"/>
    <mergeCell ref="AD12:AE12"/>
    <mergeCell ref="AF12:AG12"/>
    <mergeCell ref="AH12:AI12"/>
    <mergeCell ref="Y13:AC13"/>
    <mergeCell ref="AD13:AE13"/>
    <mergeCell ref="AF13:AG13"/>
    <mergeCell ref="AH13:AI13"/>
    <mergeCell ref="Y18:AC18"/>
    <mergeCell ref="AD18:AE18"/>
    <mergeCell ref="AF18:AG18"/>
    <mergeCell ref="AH18:AI18"/>
    <mergeCell ref="Y19:AC19"/>
    <mergeCell ref="AD19:AE19"/>
    <mergeCell ref="AF19:AG19"/>
    <mergeCell ref="AH19:AI19"/>
    <mergeCell ref="Y16:AC16"/>
    <mergeCell ref="AD16:AE16"/>
    <mergeCell ref="AF16:AG16"/>
    <mergeCell ref="AH16:AI16"/>
    <mergeCell ref="Y17:AC17"/>
    <mergeCell ref="AD17:AE17"/>
    <mergeCell ref="AF17:AG17"/>
    <mergeCell ref="AH17:AI17"/>
    <mergeCell ref="Y23:AI23"/>
    <mergeCell ref="Y24:Z24"/>
    <mergeCell ref="AA24:AB24"/>
    <mergeCell ref="AC24:AD24"/>
    <mergeCell ref="AE24:AF24"/>
    <mergeCell ref="AG24:AH24"/>
    <mergeCell ref="Y20:AC20"/>
    <mergeCell ref="AD20:AE20"/>
    <mergeCell ref="AF20:AG20"/>
    <mergeCell ref="AH20:AI20"/>
    <mergeCell ref="Y21:AC21"/>
    <mergeCell ref="AD21:AE21"/>
    <mergeCell ref="AF21:AG21"/>
    <mergeCell ref="AH21:AI21"/>
    <mergeCell ref="Y25:Z26"/>
    <mergeCell ref="AA25:AB25"/>
    <mergeCell ref="AC25:AD25"/>
    <mergeCell ref="AE25:AF25"/>
    <mergeCell ref="AG25:AH25"/>
    <mergeCell ref="AA26:AB26"/>
    <mergeCell ref="AC26:AD26"/>
    <mergeCell ref="AE26:AF26"/>
    <mergeCell ref="AG26:AH26"/>
    <mergeCell ref="Y27:Z28"/>
    <mergeCell ref="AA27:AB27"/>
    <mergeCell ref="AC27:AD27"/>
    <mergeCell ref="AE27:AF27"/>
    <mergeCell ref="AG27:AH27"/>
    <mergeCell ref="AA28:AB28"/>
    <mergeCell ref="AC28:AD28"/>
    <mergeCell ref="AE28:AF28"/>
    <mergeCell ref="AG28:AH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0"/>
  <sheetViews>
    <sheetView zoomScaleNormal="100" workbookViewId="0">
      <selection activeCell="A2" sqref="A2:B56"/>
    </sheetView>
  </sheetViews>
  <sheetFormatPr defaultRowHeight="14.5" x14ac:dyDescent="0.35"/>
  <cols>
    <col min="1" max="1" width="17.26953125" style="51" bestFit="1" customWidth="1"/>
    <col min="2" max="2" width="14.90625" style="29" bestFit="1" customWidth="1"/>
    <col min="3" max="3" width="33.08984375" style="51" bestFit="1" customWidth="1"/>
    <col min="4" max="4" width="8.453125" style="100" bestFit="1" customWidth="1"/>
    <col min="5" max="5" width="8.26953125" style="101" bestFit="1" customWidth="1"/>
    <col min="6" max="6" width="19" bestFit="1" customWidth="1"/>
    <col min="7" max="16" width="8.7265625" style="38"/>
    <col min="17" max="17" width="14.6328125" customWidth="1"/>
    <col min="18" max="18" width="31.453125" bestFit="1" customWidth="1"/>
    <col min="19" max="19" width="17.7265625" bestFit="1" customWidth="1"/>
  </cols>
  <sheetData>
    <row r="1" spans="1:19" ht="101.5" customHeight="1" x14ac:dyDescent="0.35">
      <c r="A1" s="9" t="s">
        <v>617</v>
      </c>
      <c r="B1" s="10" t="s">
        <v>618</v>
      </c>
      <c r="C1" s="11" t="s">
        <v>619</v>
      </c>
      <c r="D1" s="36" t="s">
        <v>620</v>
      </c>
      <c r="E1" s="13" t="s">
        <v>621</v>
      </c>
      <c r="F1" s="12" t="s">
        <v>622</v>
      </c>
      <c r="G1" s="15" t="s">
        <v>623</v>
      </c>
      <c r="H1" s="15" t="s">
        <v>624</v>
      </c>
      <c r="I1" s="15" t="s">
        <v>625</v>
      </c>
      <c r="J1" s="15" t="s">
        <v>626</v>
      </c>
      <c r="K1" s="15" t="s">
        <v>627</v>
      </c>
      <c r="L1" s="15" t="s">
        <v>628</v>
      </c>
      <c r="M1" s="15" t="s">
        <v>629</v>
      </c>
      <c r="N1" s="15" t="s">
        <v>630</v>
      </c>
      <c r="O1" s="15" t="s">
        <v>631</v>
      </c>
      <c r="P1" s="88"/>
      <c r="R1" s="78" t="s">
        <v>12</v>
      </c>
      <c r="S1" s="79" t="s">
        <v>782</v>
      </c>
    </row>
    <row r="2" spans="1:19" ht="43.5" x14ac:dyDescent="0.35">
      <c r="A2" s="86" t="s">
        <v>12</v>
      </c>
      <c r="B2" s="99">
        <v>123368600000</v>
      </c>
      <c r="C2" s="109" t="s">
        <v>823</v>
      </c>
      <c r="D2" s="102">
        <v>80000</v>
      </c>
      <c r="E2" s="103">
        <v>46467.58</v>
      </c>
      <c r="F2" s="79" t="s">
        <v>782</v>
      </c>
      <c r="G2" s="37"/>
      <c r="H2" s="37" t="s">
        <v>693</v>
      </c>
      <c r="I2" s="37" t="s">
        <v>693</v>
      </c>
      <c r="J2" s="37" t="s">
        <v>693</v>
      </c>
      <c r="K2" s="37"/>
      <c r="L2" s="37" t="s">
        <v>693</v>
      </c>
      <c r="M2" s="37" t="s">
        <v>693</v>
      </c>
      <c r="N2" s="37" t="s">
        <v>693</v>
      </c>
      <c r="O2" s="37" t="s">
        <v>693</v>
      </c>
      <c r="P2" s="89"/>
      <c r="R2" s="80" t="s">
        <v>15</v>
      </c>
      <c r="S2" s="79" t="s">
        <v>783</v>
      </c>
    </row>
    <row r="3" spans="1:19" ht="29" x14ac:dyDescent="0.35">
      <c r="A3" s="86" t="s">
        <v>12</v>
      </c>
      <c r="B3" s="99">
        <v>123366300000</v>
      </c>
      <c r="C3" s="109" t="s">
        <v>824</v>
      </c>
      <c r="D3" s="102">
        <v>80000</v>
      </c>
      <c r="E3" s="102">
        <v>38881.99</v>
      </c>
      <c r="F3" s="79" t="s">
        <v>782</v>
      </c>
      <c r="G3" s="37" t="s">
        <v>693</v>
      </c>
      <c r="H3" s="37" t="s">
        <v>693</v>
      </c>
      <c r="I3" s="37" t="s">
        <v>693</v>
      </c>
      <c r="J3" s="37" t="s">
        <v>693</v>
      </c>
      <c r="K3" s="37" t="s">
        <v>693</v>
      </c>
      <c r="L3" s="37" t="s">
        <v>693</v>
      </c>
      <c r="M3" s="37" t="s">
        <v>693</v>
      </c>
      <c r="N3" s="37" t="s">
        <v>693</v>
      </c>
      <c r="O3" s="37" t="s">
        <v>693</v>
      </c>
      <c r="P3" s="89"/>
      <c r="R3" s="80"/>
      <c r="S3" s="79"/>
    </row>
    <row r="4" spans="1:19" ht="29" x14ac:dyDescent="0.35">
      <c r="A4" s="112" t="s">
        <v>15</v>
      </c>
      <c r="B4" s="99">
        <v>7044874300000</v>
      </c>
      <c r="C4" s="108" t="s">
        <v>825</v>
      </c>
      <c r="D4" s="102">
        <v>80000</v>
      </c>
      <c r="E4" s="103">
        <v>20000</v>
      </c>
      <c r="F4" s="79" t="s">
        <v>783</v>
      </c>
      <c r="G4" s="37"/>
      <c r="H4" s="37" t="s">
        <v>693</v>
      </c>
      <c r="I4" s="37" t="s">
        <v>693</v>
      </c>
      <c r="J4" s="37" t="s">
        <v>693</v>
      </c>
      <c r="K4" s="37" t="s">
        <v>693</v>
      </c>
      <c r="L4" s="37"/>
      <c r="M4" s="37" t="s">
        <v>693</v>
      </c>
      <c r="N4" s="37" t="s">
        <v>693</v>
      </c>
      <c r="O4" s="37" t="s">
        <v>693</v>
      </c>
      <c r="P4" s="89"/>
      <c r="R4" s="79" t="s">
        <v>33</v>
      </c>
      <c r="S4" s="79" t="s">
        <v>784</v>
      </c>
    </row>
    <row r="5" spans="1:19" ht="29" x14ac:dyDescent="0.35">
      <c r="A5" s="112" t="s">
        <v>15</v>
      </c>
      <c r="B5" s="99">
        <v>7044873700000</v>
      </c>
      <c r="C5" s="108" t="s">
        <v>826</v>
      </c>
      <c r="D5" s="102">
        <v>80000</v>
      </c>
      <c r="E5" s="102">
        <v>20000</v>
      </c>
      <c r="F5" s="79" t="s">
        <v>783</v>
      </c>
      <c r="G5" s="37"/>
      <c r="H5" s="37" t="s">
        <v>693</v>
      </c>
      <c r="I5" s="37" t="s">
        <v>693</v>
      </c>
      <c r="J5" s="37" t="s">
        <v>693</v>
      </c>
      <c r="K5" s="37" t="s">
        <v>693</v>
      </c>
      <c r="L5" s="37" t="s">
        <v>693</v>
      </c>
      <c r="M5" s="37" t="s">
        <v>693</v>
      </c>
      <c r="N5" s="37" t="s">
        <v>693</v>
      </c>
      <c r="O5" s="37"/>
      <c r="P5" s="89"/>
      <c r="R5" s="79"/>
      <c r="S5" s="79"/>
    </row>
    <row r="6" spans="1:19" ht="43.5" x14ac:dyDescent="0.35">
      <c r="A6" s="113" t="s">
        <v>33</v>
      </c>
      <c r="B6" s="99">
        <v>119190100000</v>
      </c>
      <c r="C6" s="109" t="s">
        <v>827</v>
      </c>
      <c r="D6" s="102">
        <v>80000</v>
      </c>
      <c r="E6" s="103">
        <v>20000</v>
      </c>
      <c r="F6" s="79" t="s">
        <v>784</v>
      </c>
      <c r="G6" s="37"/>
      <c r="H6" s="37" t="s">
        <v>693</v>
      </c>
      <c r="I6" s="37" t="s">
        <v>693</v>
      </c>
      <c r="J6" s="37" t="s">
        <v>693</v>
      </c>
      <c r="K6" s="37" t="s">
        <v>693</v>
      </c>
      <c r="L6" s="37"/>
      <c r="M6" s="37" t="s">
        <v>693</v>
      </c>
      <c r="N6" s="37"/>
      <c r="O6" s="37" t="s">
        <v>693</v>
      </c>
      <c r="P6" s="89"/>
      <c r="R6" s="80" t="s">
        <v>44</v>
      </c>
      <c r="S6" s="79" t="s">
        <v>785</v>
      </c>
    </row>
    <row r="7" spans="1:19" ht="43.5" x14ac:dyDescent="0.35">
      <c r="A7" s="113" t="s">
        <v>33</v>
      </c>
      <c r="B7" s="99">
        <v>85248827500000</v>
      </c>
      <c r="C7" s="109" t="s">
        <v>828</v>
      </c>
      <c r="D7" s="102">
        <v>80000</v>
      </c>
      <c r="E7" s="102">
        <v>20000</v>
      </c>
      <c r="F7" s="79" t="s">
        <v>784</v>
      </c>
      <c r="G7" s="37"/>
      <c r="H7" s="37" t="s">
        <v>693</v>
      </c>
      <c r="I7" s="37" t="s">
        <v>693</v>
      </c>
      <c r="J7" s="37" t="s">
        <v>693</v>
      </c>
      <c r="K7" s="37"/>
      <c r="L7" s="37" t="s">
        <v>693</v>
      </c>
      <c r="M7" s="37"/>
      <c r="N7" s="37" t="s">
        <v>693</v>
      </c>
      <c r="O7" s="37" t="s">
        <v>693</v>
      </c>
      <c r="P7" s="89"/>
      <c r="R7" s="91"/>
      <c r="S7" s="79"/>
    </row>
    <row r="8" spans="1:19" ht="29" x14ac:dyDescent="0.35">
      <c r="A8" s="113" t="s">
        <v>33</v>
      </c>
      <c r="B8" s="99">
        <v>85248814000000</v>
      </c>
      <c r="C8" s="109" t="s">
        <v>829</v>
      </c>
      <c r="D8" s="102">
        <v>80000</v>
      </c>
      <c r="E8" s="102">
        <v>20000</v>
      </c>
      <c r="F8" s="79" t="s">
        <v>784</v>
      </c>
      <c r="G8" s="37"/>
      <c r="H8" s="37" t="s">
        <v>693</v>
      </c>
      <c r="I8" s="37" t="s">
        <v>693</v>
      </c>
      <c r="J8" s="37" t="s">
        <v>693</v>
      </c>
      <c r="K8" s="37"/>
      <c r="L8" s="37"/>
      <c r="M8" s="37" t="s">
        <v>693</v>
      </c>
      <c r="N8" s="37" t="s">
        <v>693</v>
      </c>
      <c r="O8" s="37"/>
      <c r="P8" s="89"/>
      <c r="R8" s="91"/>
      <c r="S8" s="79"/>
    </row>
    <row r="9" spans="1:19" ht="43.5" x14ac:dyDescent="0.35">
      <c r="A9" s="112" t="s">
        <v>44</v>
      </c>
      <c r="B9" s="99">
        <v>120468000000</v>
      </c>
      <c r="C9" s="108" t="s">
        <v>830</v>
      </c>
      <c r="D9" s="102">
        <v>64000</v>
      </c>
      <c r="E9" s="103">
        <v>16000</v>
      </c>
      <c r="F9" s="79" t="s">
        <v>785</v>
      </c>
      <c r="G9" s="37"/>
      <c r="H9" s="37" t="s">
        <v>693</v>
      </c>
      <c r="I9" s="37" t="s">
        <v>693</v>
      </c>
      <c r="J9" s="37" t="s">
        <v>693</v>
      </c>
      <c r="K9" s="37" t="s">
        <v>693</v>
      </c>
      <c r="L9" s="37" t="s">
        <v>693</v>
      </c>
      <c r="M9" s="37"/>
      <c r="N9" s="37" t="s">
        <v>693</v>
      </c>
      <c r="O9" s="37" t="s">
        <v>693</v>
      </c>
      <c r="P9" s="89"/>
      <c r="R9" t="s">
        <v>56</v>
      </c>
      <c r="S9" s="79" t="s">
        <v>786</v>
      </c>
    </row>
    <row r="10" spans="1:19" ht="43.5" x14ac:dyDescent="0.35">
      <c r="A10" s="114" t="s">
        <v>56</v>
      </c>
      <c r="B10" s="99">
        <v>49066996000000</v>
      </c>
      <c r="C10" s="109" t="s">
        <v>831</v>
      </c>
      <c r="D10" s="102">
        <v>80000</v>
      </c>
      <c r="E10" s="103">
        <v>20000</v>
      </c>
      <c r="F10" s="79" t="s">
        <v>786</v>
      </c>
      <c r="G10" s="37"/>
      <c r="H10" s="37"/>
      <c r="I10" s="37" t="s">
        <v>693</v>
      </c>
      <c r="J10" s="37"/>
      <c r="K10" s="37" t="s">
        <v>693</v>
      </c>
      <c r="L10" s="37" t="s">
        <v>693</v>
      </c>
      <c r="M10" s="37" t="s">
        <v>693</v>
      </c>
      <c r="N10" s="37" t="s">
        <v>693</v>
      </c>
      <c r="O10" s="37"/>
      <c r="P10" s="89"/>
      <c r="R10" s="80" t="s">
        <v>62</v>
      </c>
      <c r="S10" s="79" t="s">
        <v>787</v>
      </c>
    </row>
    <row r="11" spans="1:19" ht="43.5" x14ac:dyDescent="0.35">
      <c r="A11" s="112" t="s">
        <v>62</v>
      </c>
      <c r="B11" s="99">
        <v>112882500000</v>
      </c>
      <c r="C11" s="108" t="s">
        <v>832</v>
      </c>
      <c r="D11" s="102">
        <v>80000</v>
      </c>
      <c r="E11" s="103">
        <v>20000</v>
      </c>
      <c r="F11" s="79" t="s">
        <v>787</v>
      </c>
      <c r="G11" s="37"/>
      <c r="H11" s="37"/>
      <c r="I11" s="37" t="s">
        <v>693</v>
      </c>
      <c r="J11" s="37" t="s">
        <v>693</v>
      </c>
      <c r="K11" s="37"/>
      <c r="L11" s="37"/>
      <c r="M11" s="37"/>
      <c r="N11" s="37" t="s">
        <v>693</v>
      </c>
      <c r="O11" s="37" t="s">
        <v>693</v>
      </c>
      <c r="P11" s="89"/>
      <c r="R11" s="79" t="s">
        <v>83</v>
      </c>
      <c r="S11" s="79" t="s">
        <v>788</v>
      </c>
    </row>
    <row r="12" spans="1:19" ht="43.5" x14ac:dyDescent="0.35">
      <c r="A12" s="112" t="s">
        <v>62</v>
      </c>
      <c r="B12" s="99">
        <v>112883100000</v>
      </c>
      <c r="C12" s="108" t="s">
        <v>833</v>
      </c>
      <c r="D12" s="102">
        <v>80000</v>
      </c>
      <c r="E12" s="102">
        <v>20000</v>
      </c>
      <c r="F12" s="79" t="s">
        <v>787</v>
      </c>
      <c r="G12" s="37"/>
      <c r="H12" s="37" t="s">
        <v>693</v>
      </c>
      <c r="I12" s="37" t="s">
        <v>693</v>
      </c>
      <c r="J12" s="37" t="s">
        <v>693</v>
      </c>
      <c r="K12" s="37"/>
      <c r="L12" s="37"/>
      <c r="M12" s="37"/>
      <c r="N12" s="37" t="s">
        <v>693</v>
      </c>
      <c r="O12" s="37"/>
      <c r="P12" s="89"/>
      <c r="R12" s="79"/>
      <c r="S12" s="79"/>
    </row>
    <row r="13" spans="1:19" ht="29" x14ac:dyDescent="0.35">
      <c r="A13" s="113" t="s">
        <v>83</v>
      </c>
      <c r="B13" s="99">
        <v>71838700000</v>
      </c>
      <c r="C13" s="109" t="s">
        <v>834</v>
      </c>
      <c r="D13" s="102">
        <v>64000</v>
      </c>
      <c r="E13" s="103">
        <v>16000</v>
      </c>
      <c r="F13" s="79" t="s">
        <v>788</v>
      </c>
      <c r="G13" s="37"/>
      <c r="H13" s="37" t="s">
        <v>693</v>
      </c>
      <c r="I13" s="37"/>
      <c r="J13" s="37" t="s">
        <v>693</v>
      </c>
      <c r="K13" s="37"/>
      <c r="L13" s="37"/>
      <c r="M13" s="37" t="s">
        <v>693</v>
      </c>
      <c r="N13" s="37" t="s">
        <v>693</v>
      </c>
      <c r="O13" s="37"/>
      <c r="P13" s="89"/>
      <c r="R13" s="80" t="s">
        <v>116</v>
      </c>
      <c r="S13" s="79" t="s">
        <v>789</v>
      </c>
    </row>
    <row r="14" spans="1:19" ht="29" x14ac:dyDescent="0.35">
      <c r="A14" s="113" t="s">
        <v>83</v>
      </c>
      <c r="B14" s="99">
        <v>119148500000</v>
      </c>
      <c r="C14" s="109" t="s">
        <v>835</v>
      </c>
      <c r="D14" s="102">
        <v>80000</v>
      </c>
      <c r="E14" s="102">
        <v>20000</v>
      </c>
      <c r="F14" s="79" t="s">
        <v>788</v>
      </c>
      <c r="G14" s="37"/>
      <c r="H14" s="37" t="s">
        <v>693</v>
      </c>
      <c r="I14" s="37" t="s">
        <v>693</v>
      </c>
      <c r="J14" s="37" t="s">
        <v>693</v>
      </c>
      <c r="K14" s="37"/>
      <c r="L14" s="37" t="s">
        <v>693</v>
      </c>
      <c r="M14" s="37"/>
      <c r="N14" s="37" t="s">
        <v>693</v>
      </c>
      <c r="O14" s="37"/>
      <c r="P14" s="89"/>
      <c r="R14" s="80"/>
      <c r="S14" s="79"/>
    </row>
    <row r="15" spans="1:19" ht="43.5" x14ac:dyDescent="0.35">
      <c r="A15" s="112" t="s">
        <v>116</v>
      </c>
      <c r="B15" s="99">
        <v>49282838000000</v>
      </c>
      <c r="C15" s="108" t="s">
        <v>836</v>
      </c>
      <c r="D15" s="102">
        <v>80000</v>
      </c>
      <c r="E15" s="103">
        <v>20000</v>
      </c>
      <c r="F15" s="79" t="s">
        <v>789</v>
      </c>
      <c r="G15" s="37"/>
      <c r="H15" s="37" t="s">
        <v>693</v>
      </c>
      <c r="I15" s="37" t="s">
        <v>693</v>
      </c>
      <c r="J15" s="37" t="s">
        <v>693</v>
      </c>
      <c r="K15" s="37" t="s">
        <v>693</v>
      </c>
      <c r="L15" s="37" t="s">
        <v>693</v>
      </c>
      <c r="M15" s="37" t="s">
        <v>693</v>
      </c>
      <c r="N15" s="37" t="s">
        <v>693</v>
      </c>
      <c r="O15" s="37" t="s">
        <v>693</v>
      </c>
      <c r="P15" s="89"/>
      <c r="R15" s="79" t="s">
        <v>520</v>
      </c>
      <c r="S15" s="79" t="s">
        <v>790</v>
      </c>
    </row>
    <row r="16" spans="1:19" ht="29" x14ac:dyDescent="0.35">
      <c r="A16" s="113" t="s">
        <v>520</v>
      </c>
      <c r="B16" s="99">
        <v>49290474300000</v>
      </c>
      <c r="C16" s="109" t="s">
        <v>837</v>
      </c>
      <c r="D16" s="102">
        <v>80000</v>
      </c>
      <c r="E16" s="103">
        <v>20000</v>
      </c>
      <c r="F16" s="79" t="s">
        <v>790</v>
      </c>
      <c r="G16" s="82"/>
      <c r="H16" s="82"/>
      <c r="I16" s="82"/>
      <c r="J16" s="82"/>
      <c r="K16" s="82"/>
      <c r="L16" s="82"/>
      <c r="M16" s="82"/>
      <c r="N16" s="82" t="s">
        <v>693</v>
      </c>
      <c r="O16" s="82"/>
      <c r="P16" s="90"/>
      <c r="Q16" s="85"/>
      <c r="R16" s="80" t="s">
        <v>119</v>
      </c>
      <c r="S16" s="79" t="s">
        <v>791</v>
      </c>
    </row>
    <row r="17" spans="1:19" ht="29" x14ac:dyDescent="0.35">
      <c r="A17" s="112" t="s">
        <v>119</v>
      </c>
      <c r="B17" s="99">
        <v>12261336600000</v>
      </c>
      <c r="C17" s="108" t="s">
        <v>838</v>
      </c>
      <c r="D17" s="102">
        <v>80000</v>
      </c>
      <c r="E17" s="103">
        <v>90724.01</v>
      </c>
      <c r="F17" s="79" t="s">
        <v>791</v>
      </c>
      <c r="G17" s="37"/>
      <c r="H17" s="37" t="s">
        <v>693</v>
      </c>
      <c r="I17" s="37"/>
      <c r="J17" s="37" t="s">
        <v>693</v>
      </c>
      <c r="K17" s="37"/>
      <c r="L17" s="37"/>
      <c r="M17" s="37" t="s">
        <v>693</v>
      </c>
      <c r="N17" s="37" t="s">
        <v>693</v>
      </c>
      <c r="O17" s="37"/>
      <c r="P17" s="89"/>
      <c r="R17" s="79" t="s">
        <v>128</v>
      </c>
      <c r="S17" s="79" t="s">
        <v>792</v>
      </c>
    </row>
    <row r="18" spans="1:19" ht="29" x14ac:dyDescent="0.35">
      <c r="A18" s="113" t="s">
        <v>128</v>
      </c>
      <c r="B18" s="99">
        <v>49067107400000</v>
      </c>
      <c r="C18" s="109" t="s">
        <v>839</v>
      </c>
      <c r="D18" s="102">
        <v>80000</v>
      </c>
      <c r="E18" s="103">
        <v>20000</v>
      </c>
      <c r="F18" s="79" t="s">
        <v>792</v>
      </c>
      <c r="G18" s="37"/>
      <c r="H18" s="37" t="s">
        <v>693</v>
      </c>
      <c r="I18" s="37"/>
      <c r="J18" s="37"/>
      <c r="K18" s="37"/>
      <c r="L18" s="37"/>
      <c r="M18" s="37"/>
      <c r="N18" s="37" t="s">
        <v>693</v>
      </c>
      <c r="O18" s="37"/>
      <c r="P18" s="89"/>
      <c r="R18" s="80" t="s">
        <v>137</v>
      </c>
      <c r="S18" s="79" t="s">
        <v>793</v>
      </c>
    </row>
    <row r="19" spans="1:19" ht="29" x14ac:dyDescent="0.35">
      <c r="A19" s="113" t="s">
        <v>128</v>
      </c>
      <c r="B19" s="99">
        <v>49067116300000</v>
      </c>
      <c r="C19" s="109" t="s">
        <v>840</v>
      </c>
      <c r="D19" s="102">
        <v>80000</v>
      </c>
      <c r="E19" s="102">
        <v>20000</v>
      </c>
      <c r="F19" s="79" t="s">
        <v>792</v>
      </c>
      <c r="G19" s="37"/>
      <c r="H19" s="37" t="s">
        <v>693</v>
      </c>
      <c r="I19" s="37"/>
      <c r="J19" s="37"/>
      <c r="K19" s="37"/>
      <c r="L19" s="37"/>
      <c r="M19" s="37"/>
      <c r="N19" s="37" t="s">
        <v>693</v>
      </c>
      <c r="O19" s="37"/>
      <c r="P19" s="89"/>
      <c r="R19" s="80"/>
      <c r="S19" s="79"/>
    </row>
    <row r="20" spans="1:19" s="97" customFormat="1" x14ac:dyDescent="0.35">
      <c r="A20" s="115" t="s">
        <v>137</v>
      </c>
      <c r="B20" s="92"/>
      <c r="C20" s="93"/>
      <c r="D20" s="104"/>
      <c r="E20" s="105"/>
      <c r="F20" s="94" t="s">
        <v>793</v>
      </c>
      <c r="G20" s="95"/>
      <c r="H20" s="95"/>
      <c r="I20" s="95"/>
      <c r="J20" s="95"/>
      <c r="K20" s="95"/>
      <c r="L20" s="95"/>
      <c r="M20" s="95"/>
      <c r="N20" s="95"/>
      <c r="O20" s="95"/>
      <c r="P20" s="96"/>
      <c r="R20" s="94" t="s">
        <v>149</v>
      </c>
      <c r="S20" s="94" t="s">
        <v>794</v>
      </c>
    </row>
    <row r="21" spans="1:19" ht="29" x14ac:dyDescent="0.35">
      <c r="A21" s="113" t="s">
        <v>149</v>
      </c>
      <c r="B21" s="99">
        <v>49054897100000</v>
      </c>
      <c r="C21" s="109" t="s">
        <v>841</v>
      </c>
      <c r="D21" s="102">
        <v>80000</v>
      </c>
      <c r="E21" s="103">
        <v>20000</v>
      </c>
      <c r="F21" s="79" t="s">
        <v>794</v>
      </c>
      <c r="G21" s="37"/>
      <c r="H21" s="37" t="s">
        <v>693</v>
      </c>
      <c r="I21" s="37" t="s">
        <v>693</v>
      </c>
      <c r="J21" s="37" t="s">
        <v>693</v>
      </c>
      <c r="K21" s="37"/>
      <c r="L21" s="37"/>
      <c r="M21" s="37"/>
      <c r="N21" s="37"/>
      <c r="O21" s="37"/>
      <c r="P21" s="89"/>
      <c r="R21" s="80" t="s">
        <v>535</v>
      </c>
      <c r="S21" s="79" t="s">
        <v>795</v>
      </c>
    </row>
    <row r="22" spans="1:19" ht="29" x14ac:dyDescent="0.35">
      <c r="A22" s="113" t="s">
        <v>149</v>
      </c>
      <c r="B22" s="99">
        <v>49054901900000</v>
      </c>
      <c r="C22" s="109" t="s">
        <v>842</v>
      </c>
      <c r="D22" s="102">
        <v>80000</v>
      </c>
      <c r="E22" s="102">
        <v>20000</v>
      </c>
      <c r="F22" s="79" t="s">
        <v>794</v>
      </c>
      <c r="G22" s="37"/>
      <c r="H22" s="37" t="s">
        <v>693</v>
      </c>
      <c r="I22" s="37" t="s">
        <v>693</v>
      </c>
      <c r="J22" s="37" t="s">
        <v>693</v>
      </c>
      <c r="K22" s="37" t="s">
        <v>693</v>
      </c>
      <c r="L22" s="37"/>
      <c r="M22" s="37" t="s">
        <v>693</v>
      </c>
      <c r="N22" s="37"/>
      <c r="O22" s="37" t="s">
        <v>693</v>
      </c>
      <c r="P22" s="89"/>
      <c r="R22" s="80"/>
      <c r="S22" s="79"/>
    </row>
    <row r="23" spans="1:19" ht="43.5" x14ac:dyDescent="0.35">
      <c r="A23" s="112" t="s">
        <v>535</v>
      </c>
      <c r="B23" s="99">
        <v>49066949100000</v>
      </c>
      <c r="C23" s="108" t="s">
        <v>843</v>
      </c>
      <c r="D23" s="102">
        <v>80000</v>
      </c>
      <c r="E23" s="103">
        <v>20000</v>
      </c>
      <c r="F23" s="79" t="s">
        <v>795</v>
      </c>
      <c r="G23" s="37"/>
      <c r="H23" s="37"/>
      <c r="I23" s="37" t="s">
        <v>693</v>
      </c>
      <c r="J23" s="37" t="s">
        <v>693</v>
      </c>
      <c r="K23" s="37"/>
      <c r="L23" s="37"/>
      <c r="M23" s="37" t="s">
        <v>693</v>
      </c>
      <c r="N23" s="37" t="s">
        <v>693</v>
      </c>
      <c r="O23" s="37" t="s">
        <v>693</v>
      </c>
      <c r="P23" s="89"/>
      <c r="R23" s="79" t="s">
        <v>152</v>
      </c>
      <c r="S23" s="79" t="s">
        <v>796</v>
      </c>
    </row>
    <row r="24" spans="1:19" ht="29" x14ac:dyDescent="0.35">
      <c r="A24" s="113" t="s">
        <v>152</v>
      </c>
      <c r="B24" s="99">
        <v>7066600300000</v>
      </c>
      <c r="C24" s="109" t="s">
        <v>844</v>
      </c>
      <c r="D24" s="102">
        <v>20000</v>
      </c>
      <c r="E24" s="103">
        <v>5000</v>
      </c>
      <c r="F24" s="79" t="s">
        <v>796</v>
      </c>
      <c r="G24" s="37"/>
      <c r="H24" s="37" t="s">
        <v>693</v>
      </c>
      <c r="I24" s="37" t="s">
        <v>693</v>
      </c>
      <c r="J24" s="37" t="s">
        <v>693</v>
      </c>
      <c r="K24" s="37"/>
      <c r="L24" s="37"/>
      <c r="M24" s="37"/>
      <c r="N24" s="37"/>
      <c r="O24" s="37"/>
      <c r="P24" s="89"/>
      <c r="R24" s="80" t="s">
        <v>188</v>
      </c>
      <c r="S24" s="79" t="s">
        <v>797</v>
      </c>
    </row>
    <row r="25" spans="1:19" ht="43.5" x14ac:dyDescent="0.35">
      <c r="A25" s="112" t="s">
        <v>188</v>
      </c>
      <c r="B25" s="99">
        <v>36818671000000</v>
      </c>
      <c r="C25" s="108" t="s">
        <v>845</v>
      </c>
      <c r="D25" s="102">
        <v>80000</v>
      </c>
      <c r="E25" s="103">
        <v>29680</v>
      </c>
      <c r="F25" s="79" t="s">
        <v>797</v>
      </c>
      <c r="G25" s="37"/>
      <c r="H25" s="37"/>
      <c r="I25" s="37"/>
      <c r="J25" s="37"/>
      <c r="K25" s="37"/>
      <c r="L25" s="37" t="s">
        <v>693</v>
      </c>
      <c r="M25" s="37" t="s">
        <v>693</v>
      </c>
      <c r="N25" s="37" t="s">
        <v>693</v>
      </c>
      <c r="O25" s="37" t="s">
        <v>693</v>
      </c>
      <c r="P25" s="89"/>
      <c r="R25" s="79" t="s">
        <v>203</v>
      </c>
      <c r="S25" s="79" t="s">
        <v>798</v>
      </c>
    </row>
    <row r="26" spans="1:19" x14ac:dyDescent="0.35">
      <c r="A26" s="113" t="s">
        <v>203</v>
      </c>
      <c r="B26" s="99">
        <v>49067253000000</v>
      </c>
      <c r="C26" s="109" t="s">
        <v>846</v>
      </c>
      <c r="D26" s="102">
        <v>64000</v>
      </c>
      <c r="E26" s="103">
        <v>16000</v>
      </c>
      <c r="F26" s="79" t="s">
        <v>798</v>
      </c>
      <c r="G26" s="37" t="s">
        <v>693</v>
      </c>
      <c r="H26" s="37"/>
      <c r="I26" s="37" t="s">
        <v>693</v>
      </c>
      <c r="J26" s="37" t="s">
        <v>693</v>
      </c>
      <c r="K26" s="37"/>
      <c r="L26" s="37" t="s">
        <v>693</v>
      </c>
      <c r="M26" s="37"/>
      <c r="N26" s="37" t="s">
        <v>693</v>
      </c>
      <c r="O26" s="37" t="s">
        <v>693</v>
      </c>
      <c r="P26" s="89"/>
      <c r="R26" s="80" t="s">
        <v>206</v>
      </c>
      <c r="S26" s="79" t="s">
        <v>799</v>
      </c>
    </row>
    <row r="27" spans="1:19" ht="58" x14ac:dyDescent="0.35">
      <c r="A27" s="112" t="s">
        <v>206</v>
      </c>
      <c r="B27" s="99">
        <v>27064251600000</v>
      </c>
      <c r="C27" s="108" t="s">
        <v>847</v>
      </c>
      <c r="D27" s="102">
        <v>80000</v>
      </c>
      <c r="E27" s="103">
        <v>20000</v>
      </c>
      <c r="F27" s="79" t="s">
        <v>799</v>
      </c>
      <c r="G27" s="37"/>
      <c r="H27" s="37"/>
      <c r="I27" s="37"/>
      <c r="J27" s="37"/>
      <c r="K27" s="37"/>
      <c r="L27" s="37"/>
      <c r="M27" s="37"/>
      <c r="N27" s="37" t="s">
        <v>693</v>
      </c>
      <c r="O27" s="37"/>
      <c r="P27" s="89"/>
      <c r="R27" s="79" t="s">
        <v>218</v>
      </c>
      <c r="S27" s="79" t="s">
        <v>800</v>
      </c>
    </row>
    <row r="28" spans="1:19" ht="29" x14ac:dyDescent="0.35">
      <c r="A28" s="113" t="s">
        <v>218</v>
      </c>
      <c r="B28" s="99">
        <v>49066377800000</v>
      </c>
      <c r="C28" s="109" t="s">
        <v>848</v>
      </c>
      <c r="D28" s="102">
        <v>80000</v>
      </c>
      <c r="E28" s="103">
        <v>20000</v>
      </c>
      <c r="F28" s="79" t="s">
        <v>800</v>
      </c>
      <c r="G28" s="37" t="s">
        <v>693</v>
      </c>
      <c r="H28" s="37" t="s">
        <v>693</v>
      </c>
      <c r="I28" s="37" t="s">
        <v>693</v>
      </c>
      <c r="J28" s="37" t="s">
        <v>693</v>
      </c>
      <c r="K28" s="37"/>
      <c r="L28" s="37"/>
      <c r="M28" s="37" t="s">
        <v>693</v>
      </c>
      <c r="N28" s="37" t="s">
        <v>693</v>
      </c>
      <c r="O28" s="37" t="s">
        <v>693</v>
      </c>
      <c r="P28" s="89"/>
      <c r="R28" s="80" t="s">
        <v>221</v>
      </c>
      <c r="S28" s="79" t="s">
        <v>801</v>
      </c>
    </row>
    <row r="29" spans="1:19" ht="43.5" x14ac:dyDescent="0.35">
      <c r="A29" s="112" t="s">
        <v>221</v>
      </c>
      <c r="B29" s="99">
        <v>66509900000</v>
      </c>
      <c r="C29" s="108" t="s">
        <v>849</v>
      </c>
      <c r="D29" s="102">
        <v>63967.91</v>
      </c>
      <c r="E29" s="103">
        <v>15991.97</v>
      </c>
      <c r="F29" s="79" t="s">
        <v>801</v>
      </c>
      <c r="G29" s="37"/>
      <c r="H29" s="37" t="s">
        <v>693</v>
      </c>
      <c r="I29" s="37"/>
      <c r="J29" s="37" t="s">
        <v>693</v>
      </c>
      <c r="K29" s="37"/>
      <c r="L29" s="37"/>
      <c r="M29" s="37" t="s">
        <v>693</v>
      </c>
      <c r="N29" s="37" t="s">
        <v>693</v>
      </c>
      <c r="O29" s="37" t="s">
        <v>693</v>
      </c>
      <c r="P29" s="89"/>
      <c r="R29" s="79" t="s">
        <v>541</v>
      </c>
      <c r="S29" s="79" t="s">
        <v>802</v>
      </c>
    </row>
    <row r="30" spans="1:19" ht="29" x14ac:dyDescent="0.35">
      <c r="A30" s="113" t="s">
        <v>541</v>
      </c>
      <c r="B30" s="99">
        <v>49066956800000</v>
      </c>
      <c r="C30" s="109" t="s">
        <v>850</v>
      </c>
      <c r="D30" s="102">
        <v>40000</v>
      </c>
      <c r="E30" s="103">
        <v>10000</v>
      </c>
      <c r="F30" s="79" t="s">
        <v>802</v>
      </c>
      <c r="G30" s="37"/>
      <c r="H30" s="37" t="s">
        <v>693</v>
      </c>
      <c r="I30" s="37" t="s">
        <v>693</v>
      </c>
      <c r="J30" s="37"/>
      <c r="K30" s="37"/>
      <c r="L30" s="37"/>
      <c r="M30" s="37"/>
      <c r="N30" s="37" t="s">
        <v>693</v>
      </c>
      <c r="O30" s="37" t="s">
        <v>693</v>
      </c>
      <c r="P30" s="89"/>
      <c r="R30" s="80" t="s">
        <v>302</v>
      </c>
      <c r="S30" s="79" t="s">
        <v>803</v>
      </c>
    </row>
    <row r="31" spans="1:19" ht="43.5" x14ac:dyDescent="0.35">
      <c r="A31" s="112" t="s">
        <v>302</v>
      </c>
      <c r="B31" s="99">
        <v>85271098600000</v>
      </c>
      <c r="C31" s="108" t="s">
        <v>851</v>
      </c>
      <c r="D31" s="102">
        <v>80000</v>
      </c>
      <c r="E31" s="103">
        <v>20000</v>
      </c>
      <c r="F31" s="79" t="s">
        <v>803</v>
      </c>
      <c r="G31" s="37"/>
      <c r="H31" s="37" t="s">
        <v>693</v>
      </c>
      <c r="I31" s="37" t="s">
        <v>693</v>
      </c>
      <c r="J31" s="37" t="s">
        <v>693</v>
      </c>
      <c r="K31" s="37" t="s">
        <v>693</v>
      </c>
      <c r="L31" s="37" t="s">
        <v>693</v>
      </c>
      <c r="M31" s="37" t="s">
        <v>693</v>
      </c>
      <c r="N31" s="37" t="s">
        <v>693</v>
      </c>
      <c r="O31" s="37" t="s">
        <v>693</v>
      </c>
      <c r="P31" s="89"/>
      <c r="R31" s="79" t="s">
        <v>335</v>
      </c>
      <c r="S31" s="79" t="s">
        <v>804</v>
      </c>
    </row>
    <row r="32" spans="1:19" ht="29" x14ac:dyDescent="0.35">
      <c r="A32" s="113" t="s">
        <v>335</v>
      </c>
      <c r="B32" s="99">
        <v>12089934100000</v>
      </c>
      <c r="C32" s="109" t="s">
        <v>852</v>
      </c>
      <c r="D32" s="102">
        <v>25000</v>
      </c>
      <c r="E32" s="103">
        <v>6250</v>
      </c>
      <c r="F32" s="79" t="s">
        <v>804</v>
      </c>
      <c r="G32" s="37"/>
      <c r="H32" s="37"/>
      <c r="I32" s="37"/>
      <c r="J32" s="37"/>
      <c r="K32" s="37"/>
      <c r="L32" s="37"/>
      <c r="M32" s="37" t="s">
        <v>693</v>
      </c>
      <c r="N32" s="37" t="s">
        <v>693</v>
      </c>
      <c r="O32" s="37" t="s">
        <v>693</v>
      </c>
      <c r="P32" s="89"/>
      <c r="R32" s="80" t="s">
        <v>356</v>
      </c>
      <c r="S32" s="79" t="s">
        <v>805</v>
      </c>
    </row>
    <row r="33" spans="1:19" ht="29" x14ac:dyDescent="0.35">
      <c r="A33" s="112" t="s">
        <v>356</v>
      </c>
      <c r="B33" s="99">
        <v>118956000000</v>
      </c>
      <c r="C33" s="108" t="s">
        <v>853</v>
      </c>
      <c r="D33" s="102">
        <v>52522.8</v>
      </c>
      <c r="E33" s="103">
        <v>13130.7</v>
      </c>
      <c r="F33" s="79" t="s">
        <v>805</v>
      </c>
      <c r="G33" s="37" t="s">
        <v>693</v>
      </c>
      <c r="H33" s="37" t="s">
        <v>693</v>
      </c>
      <c r="I33" s="37" t="s">
        <v>693</v>
      </c>
      <c r="J33" s="37"/>
      <c r="K33" s="37" t="s">
        <v>693</v>
      </c>
      <c r="L33" s="37" t="s">
        <v>693</v>
      </c>
      <c r="M33" s="37" t="s">
        <v>693</v>
      </c>
      <c r="N33" s="37" t="s">
        <v>693</v>
      </c>
      <c r="O33" s="37" t="s">
        <v>693</v>
      </c>
      <c r="P33" s="89"/>
      <c r="R33" s="79" t="s">
        <v>359</v>
      </c>
      <c r="S33" s="79" t="s">
        <v>806</v>
      </c>
    </row>
    <row r="34" spans="1:19" ht="29" x14ac:dyDescent="0.35">
      <c r="A34" s="112" t="s">
        <v>356</v>
      </c>
      <c r="B34" s="99">
        <v>71876600000</v>
      </c>
      <c r="C34" s="108" t="s">
        <v>854</v>
      </c>
      <c r="D34" s="102">
        <v>24000</v>
      </c>
      <c r="E34" s="102">
        <v>6000</v>
      </c>
      <c r="F34" s="79" t="s">
        <v>805</v>
      </c>
      <c r="G34" s="37"/>
      <c r="H34" s="37" t="s">
        <v>693</v>
      </c>
      <c r="I34" s="37" t="s">
        <v>693</v>
      </c>
      <c r="J34" s="37" t="s">
        <v>693</v>
      </c>
      <c r="K34" s="37" t="s">
        <v>693</v>
      </c>
      <c r="L34" s="37" t="s">
        <v>693</v>
      </c>
      <c r="M34" s="37"/>
      <c r="N34" s="37"/>
      <c r="O34" s="37"/>
      <c r="P34" s="89"/>
      <c r="R34" s="79"/>
      <c r="S34" s="79"/>
    </row>
    <row r="35" spans="1:19" ht="43.5" x14ac:dyDescent="0.35">
      <c r="A35" s="113" t="s">
        <v>359</v>
      </c>
      <c r="B35" s="99">
        <v>27156100000</v>
      </c>
      <c r="C35" s="109" t="s">
        <v>858</v>
      </c>
      <c r="D35" s="102">
        <v>44958</v>
      </c>
      <c r="E35" s="103">
        <v>11240.22</v>
      </c>
      <c r="F35" s="79" t="s">
        <v>806</v>
      </c>
      <c r="G35" s="37"/>
      <c r="H35" s="37" t="s">
        <v>693</v>
      </c>
      <c r="I35" s="37" t="s">
        <v>693</v>
      </c>
      <c r="J35" s="37" t="s">
        <v>693</v>
      </c>
      <c r="K35" s="37"/>
      <c r="L35" s="37" t="s">
        <v>693</v>
      </c>
      <c r="M35" s="37"/>
      <c r="N35" s="37"/>
      <c r="O35" s="37" t="s">
        <v>693</v>
      </c>
      <c r="P35" s="89"/>
      <c r="R35" s="80" t="s">
        <v>377</v>
      </c>
      <c r="S35" s="79" t="s">
        <v>807</v>
      </c>
    </row>
    <row r="36" spans="1:19" ht="43.5" x14ac:dyDescent="0.35">
      <c r="A36" s="112" t="s">
        <v>377</v>
      </c>
      <c r="B36" s="99">
        <v>118856600000</v>
      </c>
      <c r="C36" s="108" t="s">
        <v>855</v>
      </c>
      <c r="D36" s="102">
        <v>72942.399999999994</v>
      </c>
      <c r="E36" s="103">
        <v>18235.599999999999</v>
      </c>
      <c r="F36" s="79" t="s">
        <v>807</v>
      </c>
      <c r="G36" s="37"/>
      <c r="H36" s="37" t="s">
        <v>693</v>
      </c>
      <c r="I36" s="37" t="s">
        <v>693</v>
      </c>
      <c r="J36" s="37" t="s">
        <v>693</v>
      </c>
      <c r="K36" s="37" t="s">
        <v>693</v>
      </c>
      <c r="L36" s="37" t="s">
        <v>693</v>
      </c>
      <c r="M36" s="37" t="s">
        <v>693</v>
      </c>
      <c r="N36" s="37" t="s">
        <v>693</v>
      </c>
      <c r="O36" s="37"/>
      <c r="P36" s="89"/>
      <c r="R36" s="79" t="s">
        <v>383</v>
      </c>
      <c r="S36" s="79" t="s">
        <v>808</v>
      </c>
    </row>
    <row r="37" spans="1:19" ht="43.5" x14ac:dyDescent="0.35">
      <c r="A37" s="113" t="s">
        <v>383</v>
      </c>
      <c r="B37" s="99">
        <v>35674549000000</v>
      </c>
      <c r="C37" s="109" t="s">
        <v>856</v>
      </c>
      <c r="D37" s="102">
        <v>74055.37</v>
      </c>
      <c r="E37" s="103">
        <v>18513.849999999999</v>
      </c>
      <c r="F37" s="79" t="s">
        <v>808</v>
      </c>
      <c r="G37" s="37"/>
      <c r="H37" s="37" t="s">
        <v>693</v>
      </c>
      <c r="I37" s="37" t="s">
        <v>693</v>
      </c>
      <c r="J37" s="37" t="s">
        <v>693</v>
      </c>
      <c r="K37" s="37" t="s">
        <v>693</v>
      </c>
      <c r="L37" s="37" t="s">
        <v>693</v>
      </c>
      <c r="M37" s="37" t="s">
        <v>693</v>
      </c>
      <c r="N37" s="37" t="s">
        <v>693</v>
      </c>
      <c r="O37" s="37" t="s">
        <v>693</v>
      </c>
      <c r="P37" s="89"/>
      <c r="R37" s="80" t="s">
        <v>389</v>
      </c>
      <c r="S37" s="79" t="s">
        <v>809</v>
      </c>
    </row>
    <row r="38" spans="1:19" ht="43.5" x14ac:dyDescent="0.35">
      <c r="A38" s="112" t="s">
        <v>389</v>
      </c>
      <c r="B38" s="99">
        <v>104397400000</v>
      </c>
      <c r="C38" s="108" t="s">
        <v>857</v>
      </c>
      <c r="D38" s="102">
        <v>80000</v>
      </c>
      <c r="E38" s="103">
        <v>20000</v>
      </c>
      <c r="F38" s="79" t="s">
        <v>809</v>
      </c>
      <c r="G38" s="37"/>
      <c r="H38" s="37" t="s">
        <v>693</v>
      </c>
      <c r="I38" s="37" t="s">
        <v>693</v>
      </c>
      <c r="J38" s="37" t="s">
        <v>693</v>
      </c>
      <c r="K38" s="37" t="s">
        <v>693</v>
      </c>
      <c r="L38" s="37" t="s">
        <v>693</v>
      </c>
      <c r="M38" s="37" t="s">
        <v>693</v>
      </c>
      <c r="N38" s="37" t="s">
        <v>693</v>
      </c>
      <c r="O38" s="37" t="s">
        <v>693</v>
      </c>
      <c r="P38" s="89"/>
      <c r="R38" s="79" t="s">
        <v>401</v>
      </c>
      <c r="S38" s="79" t="s">
        <v>810</v>
      </c>
    </row>
    <row r="39" spans="1:19" ht="58" x14ac:dyDescent="0.35">
      <c r="A39" s="112" t="s">
        <v>389</v>
      </c>
      <c r="B39" s="99">
        <v>36735810200000</v>
      </c>
      <c r="C39" s="108" t="s">
        <v>859</v>
      </c>
      <c r="D39" s="102">
        <v>79732</v>
      </c>
      <c r="E39" s="102">
        <v>19933</v>
      </c>
      <c r="F39" s="79" t="s">
        <v>809</v>
      </c>
      <c r="G39" s="37"/>
      <c r="H39" s="37" t="s">
        <v>693</v>
      </c>
      <c r="I39" s="37"/>
      <c r="J39" s="37" t="s">
        <v>693</v>
      </c>
      <c r="K39" s="37"/>
      <c r="L39" s="37"/>
      <c r="M39" s="37" t="s">
        <v>693</v>
      </c>
      <c r="N39" s="37" t="s">
        <v>693</v>
      </c>
      <c r="O39" s="37" t="s">
        <v>693</v>
      </c>
      <c r="P39" s="89"/>
      <c r="R39" s="79"/>
      <c r="S39" s="79"/>
    </row>
    <row r="40" spans="1:19" ht="43.5" x14ac:dyDescent="0.35">
      <c r="A40" s="112" t="s">
        <v>389</v>
      </c>
      <c r="B40" s="99">
        <v>70366400000</v>
      </c>
      <c r="C40" s="108" t="s">
        <v>860</v>
      </c>
      <c r="D40" s="102">
        <v>80000</v>
      </c>
      <c r="E40" s="102">
        <v>20000</v>
      </c>
      <c r="F40" s="79" t="s">
        <v>809</v>
      </c>
      <c r="G40" s="37"/>
      <c r="H40" s="37" t="s">
        <v>693</v>
      </c>
      <c r="I40" s="37" t="s">
        <v>693</v>
      </c>
      <c r="J40" s="37" t="s">
        <v>693</v>
      </c>
      <c r="K40" s="37"/>
      <c r="L40" s="37"/>
      <c r="M40" s="37"/>
      <c r="N40" s="37" t="s">
        <v>693</v>
      </c>
      <c r="O40" s="37" t="s">
        <v>693</v>
      </c>
      <c r="P40" s="89"/>
      <c r="R40" s="79"/>
      <c r="S40" s="79"/>
    </row>
    <row r="41" spans="1:19" ht="43.5" x14ac:dyDescent="0.35">
      <c r="A41" s="112" t="s">
        <v>389</v>
      </c>
      <c r="B41" s="99">
        <v>104392200000</v>
      </c>
      <c r="C41" s="108" t="s">
        <v>861</v>
      </c>
      <c r="D41" s="102">
        <v>80000</v>
      </c>
      <c r="E41" s="102">
        <v>20000</v>
      </c>
      <c r="F41" s="79" t="s">
        <v>809</v>
      </c>
      <c r="G41" s="37"/>
      <c r="H41" s="37" t="s">
        <v>693</v>
      </c>
      <c r="I41" s="37" t="s">
        <v>693</v>
      </c>
      <c r="J41" s="37" t="s">
        <v>693</v>
      </c>
      <c r="K41" s="37" t="s">
        <v>693</v>
      </c>
      <c r="L41" s="37"/>
      <c r="M41" s="37" t="s">
        <v>693</v>
      </c>
      <c r="N41" s="37" t="s">
        <v>693</v>
      </c>
      <c r="O41" s="37" t="s">
        <v>693</v>
      </c>
      <c r="P41" s="89"/>
      <c r="R41" s="79"/>
      <c r="S41" s="79"/>
    </row>
    <row r="42" spans="1:19" ht="43.5" x14ac:dyDescent="0.35">
      <c r="A42" s="113" t="s">
        <v>401</v>
      </c>
      <c r="B42" s="99">
        <v>49067543900000</v>
      </c>
      <c r="C42" s="109" t="s">
        <v>862</v>
      </c>
      <c r="D42" s="102">
        <v>79999.97</v>
      </c>
      <c r="E42" s="103">
        <v>17736.150000000001</v>
      </c>
      <c r="F42" s="79" t="s">
        <v>810</v>
      </c>
      <c r="G42" s="37"/>
      <c r="H42" s="37"/>
      <c r="I42" s="37"/>
      <c r="J42" s="37"/>
      <c r="K42" s="37"/>
      <c r="L42" s="37"/>
      <c r="M42" s="37"/>
      <c r="N42" s="37" t="s">
        <v>693</v>
      </c>
      <c r="O42" s="37" t="s">
        <v>693</v>
      </c>
      <c r="P42" s="89"/>
      <c r="R42" s="80" t="s">
        <v>421</v>
      </c>
      <c r="S42" s="79" t="s">
        <v>811</v>
      </c>
    </row>
    <row r="43" spans="1:19" ht="43.5" x14ac:dyDescent="0.35">
      <c r="A43" s="112" t="s">
        <v>421</v>
      </c>
      <c r="B43" s="99">
        <v>123410200000</v>
      </c>
      <c r="C43" s="108" t="s">
        <v>863</v>
      </c>
      <c r="D43" s="102">
        <v>49345.04</v>
      </c>
      <c r="E43" s="103">
        <v>12336.27</v>
      </c>
      <c r="F43" s="79" t="s">
        <v>811</v>
      </c>
      <c r="G43" s="37"/>
      <c r="H43" s="37" t="s">
        <v>693</v>
      </c>
      <c r="I43" s="37" t="s">
        <v>693</v>
      </c>
      <c r="J43" s="37" t="s">
        <v>693</v>
      </c>
      <c r="K43" s="37"/>
      <c r="L43" s="37"/>
      <c r="M43" s="37" t="s">
        <v>693</v>
      </c>
      <c r="N43" s="37" t="s">
        <v>693</v>
      </c>
      <c r="O43" s="37" t="s">
        <v>693</v>
      </c>
      <c r="P43" s="89"/>
      <c r="R43" s="79" t="s">
        <v>436</v>
      </c>
      <c r="S43" s="79" t="s">
        <v>812</v>
      </c>
    </row>
    <row r="44" spans="1:19" ht="43.5" x14ac:dyDescent="0.35">
      <c r="A44" s="113" t="s">
        <v>436</v>
      </c>
      <c r="B44" s="99">
        <v>37047576500000</v>
      </c>
      <c r="C44" s="109" t="s">
        <v>864</v>
      </c>
      <c r="D44" s="102">
        <v>80000</v>
      </c>
      <c r="E44" s="103">
        <v>20000</v>
      </c>
      <c r="F44" s="79" t="s">
        <v>812</v>
      </c>
      <c r="G44" s="37"/>
      <c r="H44" s="37"/>
      <c r="I44" s="37"/>
      <c r="J44" s="37" t="s">
        <v>693</v>
      </c>
      <c r="K44" s="37"/>
      <c r="L44" s="37"/>
      <c r="M44" s="37"/>
      <c r="N44" s="37" t="s">
        <v>693</v>
      </c>
      <c r="O44" s="37" t="s">
        <v>693</v>
      </c>
      <c r="P44" s="89"/>
      <c r="R44" s="80" t="s">
        <v>445</v>
      </c>
      <c r="S44" s="79" t="s">
        <v>813</v>
      </c>
    </row>
    <row r="45" spans="1:19" ht="43.5" x14ac:dyDescent="0.35">
      <c r="A45" s="112" t="s">
        <v>445</v>
      </c>
      <c r="B45" s="99">
        <v>123470500000</v>
      </c>
      <c r="C45" s="108" t="s">
        <v>865</v>
      </c>
      <c r="D45" s="102">
        <v>80000</v>
      </c>
      <c r="E45" s="103">
        <v>20000</v>
      </c>
      <c r="F45" s="79" t="s">
        <v>813</v>
      </c>
      <c r="G45" s="37"/>
      <c r="H45" s="37" t="s">
        <v>693</v>
      </c>
      <c r="I45" s="37" t="s">
        <v>693</v>
      </c>
      <c r="J45" s="37" t="s">
        <v>693</v>
      </c>
      <c r="K45" s="37"/>
      <c r="L45" s="37"/>
      <c r="M45" s="37" t="s">
        <v>693</v>
      </c>
      <c r="N45" s="37" t="s">
        <v>693</v>
      </c>
      <c r="O45" s="37" t="s">
        <v>693</v>
      </c>
      <c r="P45" s="89"/>
      <c r="R45" s="79" t="s">
        <v>466</v>
      </c>
      <c r="S45" s="79" t="s">
        <v>814</v>
      </c>
    </row>
    <row r="46" spans="1:19" ht="29" x14ac:dyDescent="0.35">
      <c r="A46" s="113" t="s">
        <v>466</v>
      </c>
      <c r="B46" s="99">
        <v>49067544500000</v>
      </c>
      <c r="C46" s="109" t="s">
        <v>866</v>
      </c>
      <c r="D46" s="102">
        <v>29779</v>
      </c>
      <c r="E46" s="103">
        <v>7445</v>
      </c>
      <c r="F46" s="79" t="s">
        <v>814</v>
      </c>
      <c r="G46" s="37"/>
      <c r="H46" s="37"/>
      <c r="I46" s="37"/>
      <c r="J46" s="37" t="s">
        <v>693</v>
      </c>
      <c r="K46" s="37"/>
      <c r="L46" s="37" t="s">
        <v>693</v>
      </c>
      <c r="M46" s="37" t="s">
        <v>693</v>
      </c>
      <c r="N46" s="37"/>
      <c r="O46" s="37"/>
      <c r="P46" s="89"/>
      <c r="R46" s="80" t="s">
        <v>469</v>
      </c>
      <c r="S46" s="79" t="s">
        <v>815</v>
      </c>
    </row>
    <row r="47" spans="1:19" ht="29" x14ac:dyDescent="0.35">
      <c r="A47" s="112" t="s">
        <v>469</v>
      </c>
      <c r="B47" s="99">
        <v>35672449800000</v>
      </c>
      <c r="C47" s="108" t="s">
        <v>867</v>
      </c>
      <c r="D47" s="102">
        <v>48000</v>
      </c>
      <c r="E47" s="103">
        <v>12000</v>
      </c>
      <c r="F47" s="79" t="s">
        <v>815</v>
      </c>
      <c r="G47" s="37"/>
      <c r="H47" s="37" t="s">
        <v>693</v>
      </c>
      <c r="I47" s="37" t="s">
        <v>693</v>
      </c>
      <c r="J47" s="37" t="s">
        <v>693</v>
      </c>
      <c r="K47" s="37" t="s">
        <v>693</v>
      </c>
      <c r="L47" s="37"/>
      <c r="M47" s="37" t="s">
        <v>693</v>
      </c>
      <c r="N47" s="37"/>
      <c r="O47" s="37"/>
      <c r="P47" s="89"/>
      <c r="R47" s="79" t="s">
        <v>478</v>
      </c>
      <c r="S47" s="79" t="s">
        <v>816</v>
      </c>
    </row>
    <row r="48" spans="1:19" ht="29" x14ac:dyDescent="0.35">
      <c r="A48" s="112" t="s">
        <v>469</v>
      </c>
      <c r="B48" s="99">
        <v>35669746500000</v>
      </c>
      <c r="C48" s="108" t="s">
        <v>868</v>
      </c>
      <c r="D48" s="102">
        <v>52620</v>
      </c>
      <c r="E48" s="102">
        <v>13155</v>
      </c>
      <c r="F48" s="79" t="s">
        <v>815</v>
      </c>
      <c r="G48" s="37"/>
      <c r="H48" s="37"/>
      <c r="I48" s="37" t="s">
        <v>693</v>
      </c>
      <c r="J48" s="37" t="s">
        <v>693</v>
      </c>
      <c r="K48" s="37"/>
      <c r="L48" s="37"/>
      <c r="M48" s="37" t="s">
        <v>693</v>
      </c>
      <c r="N48" s="37" t="s">
        <v>693</v>
      </c>
      <c r="O48" s="37" t="s">
        <v>693</v>
      </c>
      <c r="P48" s="89"/>
      <c r="R48" s="79"/>
      <c r="S48" s="79"/>
    </row>
    <row r="49" spans="1:19" ht="43.5" x14ac:dyDescent="0.35">
      <c r="A49" s="113" t="s">
        <v>478</v>
      </c>
      <c r="B49" s="99">
        <v>35655701400000</v>
      </c>
      <c r="C49" s="109" t="s">
        <v>869</v>
      </c>
      <c r="D49" s="102">
        <v>80000</v>
      </c>
      <c r="E49" s="103">
        <v>20000</v>
      </c>
      <c r="F49" s="79" t="s">
        <v>816</v>
      </c>
      <c r="G49" s="37"/>
      <c r="H49" s="37" t="s">
        <v>693</v>
      </c>
      <c r="I49" s="37"/>
      <c r="J49" s="37" t="s">
        <v>693</v>
      </c>
      <c r="K49" s="37" t="s">
        <v>693</v>
      </c>
      <c r="L49" s="37" t="s">
        <v>693</v>
      </c>
      <c r="M49" s="37" t="s">
        <v>693</v>
      </c>
      <c r="N49" s="37"/>
      <c r="O49" s="37" t="s">
        <v>693</v>
      </c>
      <c r="P49" s="89"/>
      <c r="R49" s="80" t="s">
        <v>502</v>
      </c>
      <c r="S49" s="79" t="s">
        <v>817</v>
      </c>
    </row>
    <row r="50" spans="1:19" ht="29" x14ac:dyDescent="0.35">
      <c r="A50" s="112" t="s">
        <v>502</v>
      </c>
      <c r="B50" s="99">
        <v>35706238400000</v>
      </c>
      <c r="C50" s="108" t="s">
        <v>870</v>
      </c>
      <c r="D50" s="102">
        <v>79762.399999999994</v>
      </c>
      <c r="E50" s="103">
        <v>19940.599999999999</v>
      </c>
      <c r="F50" s="79" t="s">
        <v>817</v>
      </c>
      <c r="G50" s="37"/>
      <c r="H50" s="37" t="s">
        <v>693</v>
      </c>
      <c r="I50" s="37" t="s">
        <v>693</v>
      </c>
      <c r="J50" s="37" t="s">
        <v>693</v>
      </c>
      <c r="K50" s="37" t="s">
        <v>693</v>
      </c>
      <c r="L50" s="37"/>
      <c r="M50" s="37" t="s">
        <v>693</v>
      </c>
      <c r="N50" s="37"/>
      <c r="O50" s="37"/>
      <c r="P50" s="89"/>
      <c r="R50" s="79" t="s">
        <v>508</v>
      </c>
      <c r="S50" s="79" t="s">
        <v>818</v>
      </c>
    </row>
    <row r="51" spans="1:19" ht="29.5" thickBot="1" x14ac:dyDescent="0.4">
      <c r="A51" s="113" t="s">
        <v>508</v>
      </c>
      <c r="B51" s="99">
        <v>7044954700000</v>
      </c>
      <c r="C51" s="109" t="s">
        <v>871</v>
      </c>
      <c r="D51" s="102">
        <v>80000</v>
      </c>
      <c r="E51" s="103">
        <v>20000</v>
      </c>
      <c r="F51" s="79" t="s">
        <v>818</v>
      </c>
      <c r="G51" s="37" t="s">
        <v>693</v>
      </c>
      <c r="H51" s="37" t="s">
        <v>693</v>
      </c>
      <c r="I51" s="37" t="s">
        <v>693</v>
      </c>
      <c r="J51" s="37" t="s">
        <v>693</v>
      </c>
      <c r="K51" s="37" t="s">
        <v>693</v>
      </c>
      <c r="L51" s="37" t="s">
        <v>693</v>
      </c>
      <c r="M51" s="37" t="s">
        <v>693</v>
      </c>
      <c r="N51" s="37"/>
      <c r="O51" s="37" t="s">
        <v>693</v>
      </c>
      <c r="P51" s="89"/>
      <c r="R51" s="81" t="s">
        <v>550</v>
      </c>
      <c r="S51" s="79" t="s">
        <v>819</v>
      </c>
    </row>
    <row r="52" spans="1:19" ht="58.5" thickTop="1" x14ac:dyDescent="0.35">
      <c r="A52" s="87" t="s">
        <v>550</v>
      </c>
      <c r="B52" s="99">
        <v>49058076200000</v>
      </c>
      <c r="C52" s="110" t="s">
        <v>872</v>
      </c>
      <c r="D52" s="102">
        <v>68608</v>
      </c>
      <c r="E52" s="103">
        <v>17152</v>
      </c>
      <c r="F52" s="79" t="s">
        <v>819</v>
      </c>
      <c r="G52" s="37"/>
      <c r="H52" s="37" t="s">
        <v>693</v>
      </c>
      <c r="I52" s="37" t="s">
        <v>693</v>
      </c>
      <c r="J52" s="37" t="s">
        <v>693</v>
      </c>
      <c r="K52" s="37"/>
      <c r="L52" s="37" t="s">
        <v>693</v>
      </c>
      <c r="M52" s="37"/>
      <c r="N52" s="37" t="s">
        <v>693</v>
      </c>
      <c r="O52" s="37" t="s">
        <v>693</v>
      </c>
      <c r="P52" s="89"/>
      <c r="R52" t="s">
        <v>610</v>
      </c>
      <c r="S52" s="79" t="s">
        <v>820</v>
      </c>
    </row>
    <row r="53" spans="1:19" s="83" customFormat="1" ht="58" x14ac:dyDescent="0.35">
      <c r="A53" s="116" t="s">
        <v>610</v>
      </c>
      <c r="B53" s="99">
        <v>85271495500000</v>
      </c>
      <c r="C53" s="111" t="s">
        <v>873</v>
      </c>
      <c r="D53" s="102">
        <v>80000</v>
      </c>
      <c r="E53" s="103">
        <v>20000</v>
      </c>
      <c r="F53" s="79" t="s">
        <v>820</v>
      </c>
      <c r="G53" s="82"/>
      <c r="H53" s="82" t="s">
        <v>693</v>
      </c>
      <c r="I53" s="82" t="s">
        <v>693</v>
      </c>
      <c r="J53" s="82" t="s">
        <v>693</v>
      </c>
      <c r="K53" s="82" t="s">
        <v>693</v>
      </c>
      <c r="L53" s="82" t="s">
        <v>693</v>
      </c>
      <c r="M53" s="82" t="s">
        <v>693</v>
      </c>
      <c r="N53" s="82"/>
      <c r="O53" s="82" t="s">
        <v>693</v>
      </c>
      <c r="P53" s="90"/>
      <c r="R53" s="83" t="s">
        <v>821</v>
      </c>
      <c r="S53" s="84" t="s">
        <v>822</v>
      </c>
    </row>
    <row r="54" spans="1:19" s="83" customFormat="1" ht="72.5" x14ac:dyDescent="0.35">
      <c r="A54" s="116" t="s">
        <v>610</v>
      </c>
      <c r="B54" s="99">
        <v>120280000000</v>
      </c>
      <c r="C54" s="51" t="s">
        <v>874</v>
      </c>
      <c r="D54" s="102">
        <v>80000</v>
      </c>
      <c r="E54" s="102">
        <v>20000</v>
      </c>
      <c r="F54" s="79" t="s">
        <v>820</v>
      </c>
      <c r="G54" s="82"/>
      <c r="H54" s="82" t="s">
        <v>693</v>
      </c>
      <c r="I54" s="82" t="s">
        <v>693</v>
      </c>
      <c r="J54" s="82" t="s">
        <v>693</v>
      </c>
      <c r="K54" s="82" t="s">
        <v>693</v>
      </c>
      <c r="L54" s="82" t="s">
        <v>693</v>
      </c>
      <c r="M54" s="82" t="s">
        <v>693</v>
      </c>
      <c r="N54" s="82"/>
      <c r="O54" s="82" t="s">
        <v>693</v>
      </c>
      <c r="P54" s="90"/>
      <c r="S54" s="98"/>
    </row>
    <row r="55" spans="1:19" s="83" customFormat="1" ht="72.5" x14ac:dyDescent="0.35">
      <c r="A55" s="116" t="s">
        <v>821</v>
      </c>
      <c r="B55" s="99">
        <v>12269693200000</v>
      </c>
      <c r="C55" s="111" t="s">
        <v>875</v>
      </c>
      <c r="D55" s="102">
        <v>80000</v>
      </c>
      <c r="E55" s="103">
        <v>20000</v>
      </c>
      <c r="F55" s="79" t="s">
        <v>822</v>
      </c>
      <c r="G55" s="82" t="s">
        <v>693</v>
      </c>
      <c r="H55" s="82" t="s">
        <v>693</v>
      </c>
      <c r="I55" s="82" t="s">
        <v>693</v>
      </c>
      <c r="J55" s="82" t="s">
        <v>693</v>
      </c>
      <c r="K55" s="82" t="s">
        <v>693</v>
      </c>
      <c r="L55" s="82" t="s">
        <v>693</v>
      </c>
      <c r="M55" s="82" t="s">
        <v>693</v>
      </c>
      <c r="N55" s="82" t="s">
        <v>693</v>
      </c>
      <c r="O55" s="82" t="s">
        <v>693</v>
      </c>
      <c r="P55" s="90"/>
    </row>
    <row r="56" spans="1:19" s="83" customFormat="1" ht="72.5" x14ac:dyDescent="0.35">
      <c r="A56" s="116" t="s">
        <v>821</v>
      </c>
      <c r="B56" s="99">
        <v>12271112300000</v>
      </c>
      <c r="C56" s="51" t="s">
        <v>876</v>
      </c>
      <c r="D56" s="102">
        <v>80000</v>
      </c>
      <c r="E56" s="102">
        <v>20000</v>
      </c>
      <c r="F56" s="79" t="s">
        <v>822</v>
      </c>
      <c r="G56" s="82" t="s">
        <v>693</v>
      </c>
      <c r="H56" s="82" t="s">
        <v>693</v>
      </c>
      <c r="I56" s="82" t="s">
        <v>693</v>
      </c>
      <c r="J56" s="82" t="s">
        <v>693</v>
      </c>
      <c r="K56" s="82" t="s">
        <v>693</v>
      </c>
      <c r="L56" s="82" t="s">
        <v>693</v>
      </c>
      <c r="M56" s="82" t="s">
        <v>693</v>
      </c>
      <c r="N56" s="82" t="s">
        <v>693</v>
      </c>
      <c r="O56" s="82" t="s">
        <v>693</v>
      </c>
      <c r="P56" s="38"/>
      <c r="Q56"/>
      <c r="R56"/>
      <c r="S56"/>
    </row>
    <row r="57" spans="1:19" s="83" customFormat="1" x14ac:dyDescent="0.35">
      <c r="A57" s="51"/>
      <c r="B57" s="29"/>
      <c r="C57" s="51"/>
      <c r="D57" s="106"/>
      <c r="E57" s="107"/>
      <c r="F5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/>
      <c r="R57"/>
      <c r="S57"/>
    </row>
    <row r="58" spans="1:19" s="83" customFormat="1" x14ac:dyDescent="0.35">
      <c r="A58" s="51"/>
      <c r="B58" s="29"/>
      <c r="C58" s="51"/>
      <c r="D58" s="100"/>
      <c r="E58" s="101"/>
      <c r="F5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/>
      <c r="R58"/>
      <c r="S58"/>
    </row>
    <row r="59" spans="1:19" s="83" customFormat="1" x14ac:dyDescent="0.35">
      <c r="A59" s="51"/>
      <c r="B59" s="29"/>
      <c r="C59" s="51"/>
      <c r="D59" s="100"/>
      <c r="E59" s="101"/>
      <c r="F59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/>
      <c r="R59"/>
      <c r="S59"/>
    </row>
    <row r="60" spans="1:19" s="83" customFormat="1" x14ac:dyDescent="0.35">
      <c r="A60" s="51"/>
      <c r="B60" s="29"/>
      <c r="C60" s="51"/>
      <c r="D60" s="100"/>
      <c r="E60" s="101"/>
      <c r="F6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/>
      <c r="R60"/>
      <c r="S60"/>
    </row>
  </sheetData>
  <sortState ref="A2:F55">
    <sortCondition ref="A2:A55"/>
  </sortState>
  <customSheetViews>
    <customSheetView guid="{1A2507CC-498A-41B9-A709-09C0C2322351}">
      <selection activeCell="G1" sqref="G1:O1"/>
      <pageMargins left="0.7" right="0.7" top="0.75" bottom="0.75" header="0.3" footer="0.3"/>
    </customSheetView>
  </customSheetViews>
  <conditionalFormatting sqref="R51:R54">
    <cfRule type="duplicateValues" dxfId="7" priority="5"/>
  </conditionalFormatting>
  <conditionalFormatting sqref="A52:A53 A55">
    <cfRule type="duplicateValues" dxfId="6" priority="4"/>
  </conditionalFormatting>
  <conditionalFormatting sqref="A54">
    <cfRule type="duplicateValues" dxfId="5" priority="3"/>
  </conditionalFormatting>
  <conditionalFormatting sqref="A56">
    <cfRule type="duplicateValues" dxfId="4" priority="2"/>
  </conditionalFormatting>
  <pageMargins left="0.11811023622047245" right="0.11811023622047245" top="0.74803149606299213" bottom="0.74803149606299213" header="0.31496062992125984" footer="0.31496062992125984"/>
  <pageSetup paperSize="9" scale="75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4"/>
  <sheetViews>
    <sheetView workbookViewId="0">
      <selection activeCell="A2" sqref="A2:B56"/>
    </sheetView>
  </sheetViews>
  <sheetFormatPr defaultRowHeight="14.5" x14ac:dyDescent="0.35"/>
  <cols>
    <col min="1" max="1" width="18.453125" customWidth="1"/>
    <col min="2" max="2" width="15.1796875" bestFit="1" customWidth="1"/>
    <col min="3" max="3" width="21" style="29" customWidth="1"/>
    <col min="4" max="4" width="16.54296875" bestFit="1" customWidth="1"/>
    <col min="5" max="5" width="14.81640625" bestFit="1" customWidth="1"/>
    <col min="7" max="7" width="16.54296875" bestFit="1" customWidth="1"/>
    <col min="8" max="8" width="21.36328125" bestFit="1" customWidth="1"/>
  </cols>
  <sheetData>
    <row r="1" spans="1:8" x14ac:dyDescent="0.35">
      <c r="A1" s="30" t="s">
        <v>617</v>
      </c>
      <c r="B1" s="31" t="s">
        <v>618</v>
      </c>
    </row>
    <row r="2" spans="1:8" x14ac:dyDescent="0.35">
      <c r="A2" s="86" t="s">
        <v>12</v>
      </c>
      <c r="B2" s="99">
        <v>123368600000</v>
      </c>
      <c r="D2" t="b">
        <f>IF(A$2:A$64=Sprawozdanie!$G$11,ROW(A2)-ROW($A$2))</f>
        <v>0</v>
      </c>
      <c r="E2">
        <f>SMALL(D$2:D$64,ROWS($E$2:E2))</f>
        <v>60</v>
      </c>
      <c r="G2">
        <f>INDEX($A$2:$B$64,E2+1,1)</f>
        <v>0</v>
      </c>
      <c r="H2" s="39">
        <f>INDEX($A$2:$B$64,E2+1,2)</f>
        <v>0</v>
      </c>
    </row>
    <row r="3" spans="1:8" x14ac:dyDescent="0.35">
      <c r="A3" s="86" t="s">
        <v>12</v>
      </c>
      <c r="B3" s="99">
        <v>123366300000</v>
      </c>
      <c r="D3" t="b">
        <f>IF(A$2:A$64=Sprawozdanie!$G$11,ROW(A3)-ROW($A$2))</f>
        <v>0</v>
      </c>
      <c r="E3">
        <f>SMALL(D$2:D$64,ROWS($E$2:E3))</f>
        <v>61</v>
      </c>
      <c r="G3">
        <f>IFERROR(INDEX($A$2:$B$64,E3+1,1),"")</f>
        <v>0</v>
      </c>
      <c r="H3" s="32">
        <f>IFERROR(INDEX($A$2:$B$64,E3+1,2),"")</f>
        <v>0</v>
      </c>
    </row>
    <row r="4" spans="1:8" ht="29" x14ac:dyDescent="0.35">
      <c r="A4" s="112" t="s">
        <v>15</v>
      </c>
      <c r="B4" s="99">
        <v>7044874300000</v>
      </c>
      <c r="D4" t="b">
        <f>IF(A$2:A$64=Sprawozdanie!$G$11,ROW(A4)-ROW($A$2))</f>
        <v>0</v>
      </c>
      <c r="E4">
        <f>SMALL(D$2:D$64,ROWS($E$2:E4))</f>
        <v>62</v>
      </c>
      <c r="G4">
        <f t="shared" ref="G4:G5" si="0">IFERROR(INDEX($A$2:$B$64,E4+1,1),"")</f>
        <v>0</v>
      </c>
      <c r="H4" s="32">
        <f t="shared" ref="H4:H5" si="1">IFERROR(INDEX($A$2:$B$64,E4+1,2),"")</f>
        <v>0</v>
      </c>
    </row>
    <row r="5" spans="1:8" ht="29" x14ac:dyDescent="0.35">
      <c r="A5" s="112" t="s">
        <v>15</v>
      </c>
      <c r="B5" s="99">
        <v>7044873700000</v>
      </c>
      <c r="D5" t="b">
        <f>IF(A$2:A$64=Sprawozdanie!$G$11,ROW(A5)-ROW($A$2))</f>
        <v>0</v>
      </c>
      <c r="E5" t="e">
        <f>SMALL(D$2:D$64,ROWS($E$2:E5))</f>
        <v>#NUM!</v>
      </c>
      <c r="G5" t="str">
        <f t="shared" si="0"/>
        <v/>
      </c>
      <c r="H5" s="32" t="str">
        <f t="shared" si="1"/>
        <v/>
      </c>
    </row>
    <row r="6" spans="1:8" x14ac:dyDescent="0.35">
      <c r="A6" s="113" t="s">
        <v>33</v>
      </c>
      <c r="B6" s="99">
        <v>119190100000</v>
      </c>
      <c r="D6" t="b">
        <f>IF(A$2:A$64=Sprawozdanie!$G$11,ROW(A6)-ROW($A$2))</f>
        <v>0</v>
      </c>
    </row>
    <row r="7" spans="1:8" x14ac:dyDescent="0.35">
      <c r="A7" s="113" t="s">
        <v>33</v>
      </c>
      <c r="B7" s="99">
        <v>85248827500000</v>
      </c>
      <c r="D7" t="b">
        <f>IF(A$2:A$64=Sprawozdanie!$G$11,ROW(A7)-ROW($A$2))</f>
        <v>0</v>
      </c>
    </row>
    <row r="8" spans="1:8" x14ac:dyDescent="0.35">
      <c r="A8" s="113" t="s">
        <v>33</v>
      </c>
      <c r="B8" s="99">
        <v>85248814000000</v>
      </c>
      <c r="D8" t="b">
        <f>IF(A$2:A$64=Sprawozdanie!$G$11,ROW(A8)-ROW($A$2))</f>
        <v>0</v>
      </c>
    </row>
    <row r="9" spans="1:8" x14ac:dyDescent="0.35">
      <c r="A9" s="112" t="s">
        <v>44</v>
      </c>
      <c r="B9" s="99">
        <v>120468000000</v>
      </c>
      <c r="D9" t="b">
        <f>IF(A$2:A$64=Sprawozdanie!$G$11,ROW(A9)-ROW($A$2))</f>
        <v>0</v>
      </c>
    </row>
    <row r="10" spans="1:8" ht="29" x14ac:dyDescent="0.35">
      <c r="A10" s="114" t="s">
        <v>56</v>
      </c>
      <c r="B10" s="99">
        <v>49066996000000</v>
      </c>
      <c r="D10" t="b">
        <f>IF(A$2:A$64=Sprawozdanie!$G$11,ROW(A10)-ROW($A$2))</f>
        <v>0</v>
      </c>
    </row>
    <row r="11" spans="1:8" ht="43.5" x14ac:dyDescent="0.35">
      <c r="A11" s="112" t="s">
        <v>62</v>
      </c>
      <c r="B11" s="99">
        <v>112882500000</v>
      </c>
      <c r="D11" t="b">
        <f>IF(A$2:A$64=Sprawozdanie!$G$11,ROW(A11)-ROW($A$2))</f>
        <v>0</v>
      </c>
    </row>
    <row r="12" spans="1:8" ht="43.5" x14ac:dyDescent="0.35">
      <c r="A12" s="112" t="s">
        <v>62</v>
      </c>
      <c r="B12" s="99">
        <v>112883100000</v>
      </c>
      <c r="D12" t="b">
        <f>IF(A$2:A$64=Sprawozdanie!$G$11,ROW(A12)-ROW($A$2))</f>
        <v>0</v>
      </c>
    </row>
    <row r="13" spans="1:8" x14ac:dyDescent="0.35">
      <c r="A13" s="113" t="s">
        <v>83</v>
      </c>
      <c r="B13" s="99">
        <v>71838700000</v>
      </c>
      <c r="D13" t="b">
        <f>IF(A$2:A$64=Sprawozdanie!$G$11,ROW(A13)-ROW($A$2))</f>
        <v>0</v>
      </c>
    </row>
    <row r="14" spans="1:8" x14ac:dyDescent="0.35">
      <c r="A14" s="113" t="s">
        <v>83</v>
      </c>
      <c r="B14" s="99">
        <v>119148500000</v>
      </c>
      <c r="D14" t="b">
        <f>IF(A$2:A$64=Sprawozdanie!$G$11,ROW(A14)-ROW($A$2))</f>
        <v>0</v>
      </c>
    </row>
    <row r="15" spans="1:8" x14ac:dyDescent="0.35">
      <c r="A15" s="112" t="s">
        <v>116</v>
      </c>
      <c r="B15" s="99">
        <v>49282838000000</v>
      </c>
      <c r="D15" t="b">
        <f>IF(A$2:A$64=Sprawozdanie!$G$11,ROW(A15)-ROW($A$2))</f>
        <v>0</v>
      </c>
    </row>
    <row r="16" spans="1:8" x14ac:dyDescent="0.35">
      <c r="A16" s="113" t="s">
        <v>520</v>
      </c>
      <c r="B16" s="99">
        <v>49290474300000</v>
      </c>
      <c r="D16" t="b">
        <f>IF(A$2:A$64=Sprawozdanie!$G$11,ROW(A16)-ROW($A$2))</f>
        <v>0</v>
      </c>
    </row>
    <row r="17" spans="1:4" x14ac:dyDescent="0.35">
      <c r="A17" s="112" t="s">
        <v>119</v>
      </c>
      <c r="B17" s="99">
        <v>12261336600000</v>
      </c>
      <c r="D17" t="b">
        <f>IF(A$2:A$64=Sprawozdanie!$G$11,ROW(A17)-ROW($A$2))</f>
        <v>0</v>
      </c>
    </row>
    <row r="18" spans="1:4" x14ac:dyDescent="0.35">
      <c r="A18" s="113" t="s">
        <v>128</v>
      </c>
      <c r="B18" s="99">
        <v>49067107400000</v>
      </c>
      <c r="D18" t="b">
        <f>IF(A$2:A$64=Sprawozdanie!$G$11,ROW(A18)-ROW($A$2))</f>
        <v>0</v>
      </c>
    </row>
    <row r="19" spans="1:4" x14ac:dyDescent="0.35">
      <c r="A19" s="113" t="s">
        <v>128</v>
      </c>
      <c r="B19" s="99">
        <v>49067116300000</v>
      </c>
      <c r="D19" t="b">
        <f>IF(A$2:A$64=Sprawozdanie!$G$11,ROW(A19)-ROW($A$2))</f>
        <v>0</v>
      </c>
    </row>
    <row r="20" spans="1:4" x14ac:dyDescent="0.35">
      <c r="A20" s="115" t="s">
        <v>137</v>
      </c>
      <c r="B20" s="92"/>
      <c r="D20" t="b">
        <f>IF(A$2:A$64=Sprawozdanie!$G$11,ROW(A20)-ROW($A$2))</f>
        <v>0</v>
      </c>
    </row>
    <row r="21" spans="1:4" x14ac:dyDescent="0.35">
      <c r="A21" s="113" t="s">
        <v>149</v>
      </c>
      <c r="B21" s="99">
        <v>49054897100000</v>
      </c>
      <c r="D21" t="b">
        <f>IF(A$2:A$64=Sprawozdanie!$G$11,ROW(A21)-ROW($A$2))</f>
        <v>0</v>
      </c>
    </row>
    <row r="22" spans="1:4" x14ac:dyDescent="0.35">
      <c r="A22" s="113" t="s">
        <v>149</v>
      </c>
      <c r="B22" s="99">
        <v>49054901900000</v>
      </c>
      <c r="D22" t="b">
        <f>IF(A$2:A$64=Sprawozdanie!$G$11,ROW(A22)-ROW($A$2))</f>
        <v>0</v>
      </c>
    </row>
    <row r="23" spans="1:4" x14ac:dyDescent="0.35">
      <c r="A23" s="112" t="s">
        <v>535</v>
      </c>
      <c r="B23" s="99">
        <v>49066949100000</v>
      </c>
      <c r="D23" t="b">
        <f>IF(A$2:A$64=Sprawozdanie!$G$11,ROW(A23)-ROW($A$2))</f>
        <v>0</v>
      </c>
    </row>
    <row r="24" spans="1:4" ht="29" x14ac:dyDescent="0.35">
      <c r="A24" s="113" t="s">
        <v>152</v>
      </c>
      <c r="B24" s="99">
        <v>7066600300000</v>
      </c>
      <c r="D24" t="b">
        <f>IF(A$2:A$64=Sprawozdanie!$G$11,ROW(A24)-ROW($A$2))</f>
        <v>0</v>
      </c>
    </row>
    <row r="25" spans="1:4" ht="29" x14ac:dyDescent="0.35">
      <c r="A25" s="112" t="s">
        <v>188</v>
      </c>
      <c r="B25" s="99">
        <v>36818671000000</v>
      </c>
      <c r="D25" t="b">
        <f>IF(A$2:A$64=Sprawozdanie!$G$11,ROW(A25)-ROW($A$2))</f>
        <v>0</v>
      </c>
    </row>
    <row r="26" spans="1:4" x14ac:dyDescent="0.35">
      <c r="A26" s="113" t="s">
        <v>203</v>
      </c>
      <c r="B26" s="99">
        <v>49067253000000</v>
      </c>
      <c r="D26" t="b">
        <f>IF(A$2:A$64=Sprawozdanie!$G$11,ROW(A26)-ROW($A$2))</f>
        <v>0</v>
      </c>
    </row>
    <row r="27" spans="1:4" x14ac:dyDescent="0.35">
      <c r="A27" s="112" t="s">
        <v>206</v>
      </c>
      <c r="B27" s="99">
        <v>27064251600000</v>
      </c>
      <c r="D27" t="b">
        <f>IF(A$2:A$64=Sprawozdanie!$G$11,ROW(A27)-ROW($A$2))</f>
        <v>0</v>
      </c>
    </row>
    <row r="28" spans="1:4" ht="29" x14ac:dyDescent="0.35">
      <c r="A28" s="113" t="s">
        <v>218</v>
      </c>
      <c r="B28" s="99">
        <v>49066377800000</v>
      </c>
      <c r="D28" t="b">
        <f>IF(A$2:A$64=Sprawozdanie!$G$11,ROW(A28)-ROW($A$2))</f>
        <v>0</v>
      </c>
    </row>
    <row r="29" spans="1:4" x14ac:dyDescent="0.35">
      <c r="A29" s="112" t="s">
        <v>221</v>
      </c>
      <c r="B29" s="99">
        <v>66509900000</v>
      </c>
      <c r="D29" t="b">
        <f>IF(A$2:A$64=Sprawozdanie!$G$11,ROW(A29)-ROW($A$2))</f>
        <v>0</v>
      </c>
    </row>
    <row r="30" spans="1:4" ht="29" x14ac:dyDescent="0.35">
      <c r="A30" s="113" t="s">
        <v>541</v>
      </c>
      <c r="B30" s="99">
        <v>49066956800000</v>
      </c>
      <c r="D30" t="b">
        <f>IF(A$2:A$64=Sprawozdanie!$G$11,ROW(A30)-ROW($A$2))</f>
        <v>0</v>
      </c>
    </row>
    <row r="31" spans="1:4" ht="29" x14ac:dyDescent="0.35">
      <c r="A31" s="112" t="s">
        <v>302</v>
      </c>
      <c r="B31" s="99">
        <v>85271098600000</v>
      </c>
      <c r="D31" t="b">
        <f>IF(A$2:A$64=Sprawozdanie!$G$11,ROW(A31)-ROW($A$2))</f>
        <v>0</v>
      </c>
    </row>
    <row r="32" spans="1:4" x14ac:dyDescent="0.35">
      <c r="A32" s="113" t="s">
        <v>335</v>
      </c>
      <c r="B32" s="99">
        <v>12089934100000</v>
      </c>
      <c r="D32" t="b">
        <f>IF(A$2:A$64=Sprawozdanie!$G$11,ROW(A32)-ROW($A$2))</f>
        <v>0</v>
      </c>
    </row>
    <row r="33" spans="1:4" x14ac:dyDescent="0.35">
      <c r="A33" s="112" t="s">
        <v>356</v>
      </c>
      <c r="B33" s="99">
        <v>118956000000</v>
      </c>
      <c r="D33" t="b">
        <f>IF(A$2:A$64=Sprawozdanie!$G$11,ROW(A33)-ROW($A$2))</f>
        <v>0</v>
      </c>
    </row>
    <row r="34" spans="1:4" x14ac:dyDescent="0.35">
      <c r="A34" s="112" t="s">
        <v>356</v>
      </c>
      <c r="B34" s="99">
        <v>71876600000</v>
      </c>
      <c r="D34" t="b">
        <f>IF(A$2:A$64=Sprawozdanie!$G$11,ROW(A34)-ROW($A$2))</f>
        <v>0</v>
      </c>
    </row>
    <row r="35" spans="1:4" x14ac:dyDescent="0.35">
      <c r="A35" s="113" t="s">
        <v>359</v>
      </c>
      <c r="B35" s="99">
        <v>27156100000</v>
      </c>
      <c r="D35" t="b">
        <f>IF(A$2:A$64=Sprawozdanie!$G$11,ROW(A35)-ROW($A$2))</f>
        <v>0</v>
      </c>
    </row>
    <row r="36" spans="1:4" x14ac:dyDescent="0.35">
      <c r="A36" s="112" t="s">
        <v>377</v>
      </c>
      <c r="B36" s="99">
        <v>118856600000</v>
      </c>
      <c r="D36" t="b">
        <f>IF(A$2:A$64=Sprawozdanie!$G$11,ROW(A36)-ROW($A$2))</f>
        <v>0</v>
      </c>
    </row>
    <row r="37" spans="1:4" x14ac:dyDescent="0.35">
      <c r="A37" s="113" t="s">
        <v>383</v>
      </c>
      <c r="B37" s="99">
        <v>35674549000000</v>
      </c>
      <c r="D37" t="b">
        <f>IF(A$2:A$64=Sprawozdanie!$G$11,ROW(A37)-ROW($A$2))</f>
        <v>0</v>
      </c>
    </row>
    <row r="38" spans="1:4" x14ac:dyDescent="0.35">
      <c r="A38" s="112" t="s">
        <v>389</v>
      </c>
      <c r="B38" s="99">
        <v>104397400000</v>
      </c>
      <c r="D38" t="b">
        <f>IF(A$2:A$64=Sprawozdanie!$G$11,ROW(A38)-ROW($A$2))</f>
        <v>0</v>
      </c>
    </row>
    <row r="39" spans="1:4" x14ac:dyDescent="0.35">
      <c r="A39" s="112" t="s">
        <v>389</v>
      </c>
      <c r="B39" s="99">
        <v>36735810200000</v>
      </c>
      <c r="D39" t="b">
        <f>IF(A$2:A$64=Sprawozdanie!$G$11,ROW(A39)-ROW($A$2))</f>
        <v>0</v>
      </c>
    </row>
    <row r="40" spans="1:4" x14ac:dyDescent="0.35">
      <c r="A40" s="112" t="s">
        <v>389</v>
      </c>
      <c r="B40" s="99">
        <v>70366400000</v>
      </c>
      <c r="D40" t="b">
        <f>IF(A$2:A$64=Sprawozdanie!$G$11,ROW(A40)-ROW($A$2))</f>
        <v>0</v>
      </c>
    </row>
    <row r="41" spans="1:4" x14ac:dyDescent="0.35">
      <c r="A41" s="112" t="s">
        <v>389</v>
      </c>
      <c r="B41" s="99">
        <v>104392200000</v>
      </c>
      <c r="D41" t="b">
        <f>IF(A$2:A$64=Sprawozdanie!$G$11,ROW(A41)-ROW($A$2))</f>
        <v>0</v>
      </c>
    </row>
    <row r="42" spans="1:4" x14ac:dyDescent="0.35">
      <c r="A42" s="113" t="s">
        <v>401</v>
      </c>
      <c r="B42" s="99">
        <v>49067543900000</v>
      </c>
      <c r="D42" t="b">
        <f>IF(A$2:A$64=Sprawozdanie!$G$11,ROW(A42)-ROW($A$2))</f>
        <v>0</v>
      </c>
    </row>
    <row r="43" spans="1:4" x14ac:dyDescent="0.35">
      <c r="A43" s="112" t="s">
        <v>421</v>
      </c>
      <c r="B43" s="99">
        <v>123410200000</v>
      </c>
      <c r="D43" t="b">
        <f>IF(A$2:A$64=Sprawozdanie!$G$11,ROW(A43)-ROW($A$2))</f>
        <v>0</v>
      </c>
    </row>
    <row r="44" spans="1:4" x14ac:dyDescent="0.35">
      <c r="A44" s="113" t="s">
        <v>436</v>
      </c>
      <c r="B44" s="99">
        <v>37047576500000</v>
      </c>
      <c r="D44" t="b">
        <f>IF(A$2:A$64=Sprawozdanie!$G$11,ROW(A44)-ROW($A$2))</f>
        <v>0</v>
      </c>
    </row>
    <row r="45" spans="1:4" x14ac:dyDescent="0.35">
      <c r="A45" s="112" t="s">
        <v>445</v>
      </c>
      <c r="B45" s="99">
        <v>123470500000</v>
      </c>
      <c r="D45" t="b">
        <f>IF(A$2:A$64=Sprawozdanie!$G$11,ROW(A45)-ROW($A$2))</f>
        <v>0</v>
      </c>
    </row>
    <row r="46" spans="1:4" ht="29" x14ac:dyDescent="0.35">
      <c r="A46" s="113" t="s">
        <v>466</v>
      </c>
      <c r="B46" s="99">
        <v>49067544500000</v>
      </c>
      <c r="D46" t="b">
        <f>IF(A$2:A$64=Sprawozdanie!$G$11,ROW(A46)-ROW($A$2))</f>
        <v>0</v>
      </c>
    </row>
    <row r="47" spans="1:4" x14ac:dyDescent="0.35">
      <c r="A47" s="112" t="s">
        <v>469</v>
      </c>
      <c r="B47" s="99">
        <v>35672449800000</v>
      </c>
      <c r="D47" t="b">
        <f>IF(A$2:A$64=Sprawozdanie!$G$11,ROW(A47)-ROW($A$2))</f>
        <v>0</v>
      </c>
    </row>
    <row r="48" spans="1:4" x14ac:dyDescent="0.35">
      <c r="A48" s="112" t="s">
        <v>469</v>
      </c>
      <c r="B48" s="99">
        <v>35669746500000</v>
      </c>
      <c r="D48" t="b">
        <f>IF(A$2:A$64=Sprawozdanie!$G$11,ROW(A48)-ROW($A$2))</f>
        <v>0</v>
      </c>
    </row>
    <row r="49" spans="1:4" x14ac:dyDescent="0.35">
      <c r="A49" s="113" t="s">
        <v>478</v>
      </c>
      <c r="B49" s="99">
        <v>35655701400000</v>
      </c>
      <c r="D49" t="b">
        <f>IF(A$2:A$64=Sprawozdanie!$G$11,ROW(A49)-ROW($A$2))</f>
        <v>0</v>
      </c>
    </row>
    <row r="50" spans="1:4" x14ac:dyDescent="0.35">
      <c r="A50" s="112" t="s">
        <v>502</v>
      </c>
      <c r="B50" s="99">
        <v>35706238400000</v>
      </c>
      <c r="D50" t="b">
        <f>IF(A$2:A$64=Sprawozdanie!$G$11,ROW(A50)-ROW($A$2))</f>
        <v>0</v>
      </c>
    </row>
    <row r="51" spans="1:4" x14ac:dyDescent="0.35">
      <c r="A51" s="113" t="s">
        <v>508</v>
      </c>
      <c r="B51" s="99">
        <v>7044954700000</v>
      </c>
      <c r="D51" t="b">
        <f>IF(A$2:A$64=Sprawozdanie!$G$11,ROW(A51)-ROW($A$2))</f>
        <v>0</v>
      </c>
    </row>
    <row r="52" spans="1:4" ht="43.5" x14ac:dyDescent="0.35">
      <c r="A52" s="87" t="s">
        <v>550</v>
      </c>
      <c r="B52" s="99">
        <v>49058076200000</v>
      </c>
      <c r="D52" t="b">
        <f>IF(A$2:A$64=Sprawozdanie!$G$11,ROW(A52)-ROW($A$2))</f>
        <v>0</v>
      </c>
    </row>
    <row r="53" spans="1:4" ht="43.5" x14ac:dyDescent="0.35">
      <c r="A53" s="116" t="s">
        <v>610</v>
      </c>
      <c r="B53" s="99">
        <v>85271495500000</v>
      </c>
      <c r="D53" t="b">
        <f>IF(A$2:A$64=Sprawozdanie!$G$11,ROW(A53)-ROW($A$2))</f>
        <v>0</v>
      </c>
    </row>
    <row r="54" spans="1:4" ht="43.5" x14ac:dyDescent="0.35">
      <c r="A54" s="116" t="s">
        <v>610</v>
      </c>
      <c r="B54" s="99">
        <v>120280000000</v>
      </c>
      <c r="D54" t="b">
        <f>IF(A$2:A$64=Sprawozdanie!$G$11,ROW(A54)-ROW($A$2))</f>
        <v>0</v>
      </c>
    </row>
    <row r="55" spans="1:4" ht="43.5" x14ac:dyDescent="0.35">
      <c r="A55" s="116" t="s">
        <v>821</v>
      </c>
      <c r="B55" s="99">
        <v>12269693200000</v>
      </c>
      <c r="D55" t="b">
        <f>IF(A$2:A$64=Sprawozdanie!$G$11,ROW(A55)-ROW($A$2))</f>
        <v>0</v>
      </c>
    </row>
    <row r="56" spans="1:4" ht="43.5" x14ac:dyDescent="0.35">
      <c r="A56" s="116" t="s">
        <v>821</v>
      </c>
      <c r="B56" s="99">
        <v>12271112300000</v>
      </c>
      <c r="D56" t="b">
        <f>IF(A$2:A$64=Sprawozdanie!$G$11,ROW(A56)-ROW($A$2))</f>
        <v>0</v>
      </c>
    </row>
    <row r="57" spans="1:4" ht="29" x14ac:dyDescent="0.35">
      <c r="A57" s="6" t="s">
        <v>526</v>
      </c>
      <c r="B57" s="3">
        <v>49066958000000</v>
      </c>
      <c r="D57" t="b">
        <f>IF(A$2:A$64=Sprawozdanie!$G$11,ROW(A57)-ROW($A$2))</f>
        <v>0</v>
      </c>
    </row>
    <row r="58" spans="1:4" ht="29" x14ac:dyDescent="0.35">
      <c r="A58" s="7" t="s">
        <v>541</v>
      </c>
      <c r="B58" s="4">
        <v>49066953900000</v>
      </c>
      <c r="D58" t="b">
        <f>IF(A$2:A$64=Sprawozdanie!$G$11,ROW(A58)-ROW($A$2))</f>
        <v>0</v>
      </c>
    </row>
    <row r="59" spans="1:4" ht="29" x14ac:dyDescent="0.35">
      <c r="A59" s="6" t="s">
        <v>559</v>
      </c>
      <c r="B59" s="3">
        <v>35656858400000</v>
      </c>
      <c r="D59" t="b">
        <f>IF(A$2:A$64=Sprawozdanie!$G$11,ROW(A59)-ROW($A$2))</f>
        <v>0</v>
      </c>
    </row>
    <row r="60" spans="1:4" x14ac:dyDescent="0.35">
      <c r="A60" s="7" t="s">
        <v>565</v>
      </c>
      <c r="B60" s="4">
        <v>85272040100000</v>
      </c>
      <c r="D60" t="b">
        <f>IF(A$2:A$64=Sprawozdanie!$G$11,ROW(A60)-ROW($A$2))</f>
        <v>0</v>
      </c>
    </row>
    <row r="61" spans="1:4" x14ac:dyDescent="0.35">
      <c r="A61" s="6" t="s">
        <v>568</v>
      </c>
      <c r="B61" s="3">
        <v>12009283900000</v>
      </c>
      <c r="D61" t="b">
        <f>IF(A$2:A$64=Sprawozdanie!$G$11,ROW(A61)-ROW($A$2))</f>
        <v>0</v>
      </c>
    </row>
    <row r="62" spans="1:4" x14ac:dyDescent="0.35">
      <c r="A62" s="7"/>
      <c r="B62" s="4"/>
      <c r="D62">
        <f>IF(A$2:A$64=Sprawozdanie!$G$11,ROW(A62)-ROW($A$2))</f>
        <v>60</v>
      </c>
    </row>
    <row r="63" spans="1:4" x14ac:dyDescent="0.35">
      <c r="A63" s="6"/>
      <c r="B63" s="3"/>
      <c r="D63">
        <f>IF(A$2:A$64=Sprawozdanie!$G$11,ROW(A63)-ROW($A$2))</f>
        <v>61</v>
      </c>
    </row>
    <row r="64" spans="1:4" ht="15" thickBot="1" x14ac:dyDescent="0.4">
      <c r="A64" s="8"/>
      <c r="B64" s="5"/>
      <c r="D64">
        <f>IF(A$2:A$64=Sprawozdanie!$G$11,ROW(A64)-ROW($A$2))</f>
        <v>62</v>
      </c>
    </row>
  </sheetData>
  <sortState ref="A2:C64">
    <sortCondition ref="A2:A64"/>
  </sortState>
  <conditionalFormatting sqref="A52:A53 A55">
    <cfRule type="duplicateValues" dxfId="3" priority="3"/>
  </conditionalFormatting>
  <conditionalFormatting sqref="A54">
    <cfRule type="duplicateValues" dxfId="2" priority="2"/>
  </conditionalFormatting>
  <conditionalFormatting sqref="A56">
    <cfRule type="duplicateValues" dxfId="1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03"/>
  <sheetViews>
    <sheetView topLeftCell="A29" workbookViewId="0">
      <selection activeCell="A43" sqref="A43"/>
    </sheetView>
  </sheetViews>
  <sheetFormatPr defaultRowHeight="14.5" x14ac:dyDescent="0.35"/>
  <cols>
    <col min="1" max="1" width="16" bestFit="1" customWidth="1"/>
  </cols>
  <sheetData>
    <row r="1" spans="1:3" ht="15" thickBot="1" x14ac:dyDescent="0.4">
      <c r="A1" s="1" t="s">
        <v>7</v>
      </c>
      <c r="B1" s="2" t="s">
        <v>8</v>
      </c>
      <c r="C1" s="2" t="s">
        <v>9</v>
      </c>
    </row>
    <row r="2" spans="1:3" x14ac:dyDescent="0.35">
      <c r="A2" t="s">
        <v>587</v>
      </c>
      <c r="B2" t="s">
        <v>588</v>
      </c>
      <c r="C2" t="s">
        <v>589</v>
      </c>
    </row>
    <row r="3" spans="1:3" x14ac:dyDescent="0.35">
      <c r="A3" t="s">
        <v>593</v>
      </c>
      <c r="B3" t="s">
        <v>594</v>
      </c>
      <c r="C3" t="s">
        <v>595</v>
      </c>
    </row>
    <row r="4" spans="1:3" x14ac:dyDescent="0.35">
      <c r="A4" t="s">
        <v>602</v>
      </c>
      <c r="B4" t="s">
        <v>603</v>
      </c>
      <c r="C4" t="s">
        <v>604</v>
      </c>
    </row>
    <row r="5" spans="1:3" x14ac:dyDescent="0.35">
      <c r="A5" t="s">
        <v>542</v>
      </c>
      <c r="B5" t="s">
        <v>543</v>
      </c>
      <c r="C5" t="s">
        <v>544</v>
      </c>
    </row>
    <row r="6" spans="1:3" x14ac:dyDescent="0.35">
      <c r="A6" t="s">
        <v>66</v>
      </c>
      <c r="B6" t="s">
        <v>67</v>
      </c>
      <c r="C6" t="s">
        <v>68</v>
      </c>
    </row>
    <row r="7" spans="1:3" x14ac:dyDescent="0.35">
      <c r="A7" t="s">
        <v>159</v>
      </c>
      <c r="B7" t="s">
        <v>160</v>
      </c>
      <c r="C7" t="s">
        <v>161</v>
      </c>
    </row>
    <row r="8" spans="1:3" x14ac:dyDescent="0.35">
      <c r="A8" t="s">
        <v>312</v>
      </c>
      <c r="B8" t="s">
        <v>313</v>
      </c>
      <c r="C8" t="s">
        <v>314</v>
      </c>
    </row>
    <row r="9" spans="1:3" x14ac:dyDescent="0.35">
      <c r="A9" t="s">
        <v>315</v>
      </c>
      <c r="B9" t="s">
        <v>316</v>
      </c>
      <c r="C9" t="s">
        <v>317</v>
      </c>
    </row>
    <row r="10" spans="1:3" x14ac:dyDescent="0.35">
      <c r="A10" t="s">
        <v>330</v>
      </c>
      <c r="B10" t="s">
        <v>331</v>
      </c>
      <c r="C10" t="s">
        <v>332</v>
      </c>
    </row>
    <row r="11" spans="1:3" x14ac:dyDescent="0.35">
      <c r="A11" t="s">
        <v>339</v>
      </c>
      <c r="B11" t="s">
        <v>340</v>
      </c>
      <c r="C11" t="s">
        <v>341</v>
      </c>
    </row>
    <row r="12" spans="1:3" x14ac:dyDescent="0.35">
      <c r="A12" t="s">
        <v>500</v>
      </c>
      <c r="B12" t="s">
        <v>501</v>
      </c>
      <c r="C12" t="s">
        <v>502</v>
      </c>
    </row>
    <row r="13" spans="1:3" x14ac:dyDescent="0.35">
      <c r="A13" t="s">
        <v>416</v>
      </c>
      <c r="B13" t="s">
        <v>417</v>
      </c>
      <c r="C13" t="s">
        <v>418</v>
      </c>
    </row>
    <row r="14" spans="1:3" x14ac:dyDescent="0.35">
      <c r="A14" t="s">
        <v>51</v>
      </c>
      <c r="B14" t="s">
        <v>52</v>
      </c>
      <c r="C14" t="s">
        <v>53</v>
      </c>
    </row>
    <row r="15" spans="1:3" x14ac:dyDescent="0.35">
      <c r="A15" t="s">
        <v>249</v>
      </c>
      <c r="B15" t="s">
        <v>250</v>
      </c>
      <c r="C15" t="s">
        <v>251</v>
      </c>
    </row>
    <row r="16" spans="1:3" x14ac:dyDescent="0.35">
      <c r="A16" t="s">
        <v>410</v>
      </c>
      <c r="B16" t="s">
        <v>411</v>
      </c>
      <c r="C16" t="s">
        <v>412</v>
      </c>
    </row>
    <row r="17" spans="1:3" x14ac:dyDescent="0.35">
      <c r="A17" t="s">
        <v>503</v>
      </c>
      <c r="B17" t="s">
        <v>504</v>
      </c>
      <c r="C17" t="s">
        <v>505</v>
      </c>
    </row>
    <row r="18" spans="1:3" x14ac:dyDescent="0.35">
      <c r="A18" t="s">
        <v>506</v>
      </c>
      <c r="B18" t="s">
        <v>507</v>
      </c>
      <c r="C18" t="s">
        <v>508</v>
      </c>
    </row>
    <row r="19" spans="1:3" x14ac:dyDescent="0.35">
      <c r="A19" t="s">
        <v>13</v>
      </c>
      <c r="B19" t="s">
        <v>14</v>
      </c>
      <c r="C19" t="s">
        <v>15</v>
      </c>
    </row>
    <row r="20" spans="1:3" x14ac:dyDescent="0.35">
      <c r="A20" t="s">
        <v>48</v>
      </c>
      <c r="B20" t="s">
        <v>49</v>
      </c>
      <c r="C20" t="s">
        <v>50</v>
      </c>
    </row>
    <row r="21" spans="1:3" x14ac:dyDescent="0.35">
      <c r="A21" t="s">
        <v>150</v>
      </c>
      <c r="B21" t="s">
        <v>151</v>
      </c>
      <c r="C21" t="s">
        <v>152</v>
      </c>
    </row>
    <row r="22" spans="1:3" x14ac:dyDescent="0.35">
      <c r="A22" t="s">
        <v>198</v>
      </c>
      <c r="B22" t="s">
        <v>199</v>
      </c>
      <c r="C22" t="s">
        <v>200</v>
      </c>
    </row>
    <row r="23" spans="1:3" x14ac:dyDescent="0.35">
      <c r="A23" t="s">
        <v>279</v>
      </c>
      <c r="B23" t="s">
        <v>280</v>
      </c>
      <c r="C23" t="s">
        <v>281</v>
      </c>
    </row>
    <row r="24" spans="1:3" x14ac:dyDescent="0.35">
      <c r="A24" t="s">
        <v>405</v>
      </c>
      <c r="B24" t="s">
        <v>406</v>
      </c>
      <c r="C24" t="s">
        <v>404</v>
      </c>
    </row>
    <row r="25" spans="1:3" x14ac:dyDescent="0.35">
      <c r="A25" t="s">
        <v>413</v>
      </c>
      <c r="B25" t="s">
        <v>414</v>
      </c>
      <c r="C25" t="s">
        <v>415</v>
      </c>
    </row>
    <row r="26" spans="1:3" x14ac:dyDescent="0.35">
      <c r="A26" t="s">
        <v>446</v>
      </c>
      <c r="B26" t="s">
        <v>447</v>
      </c>
      <c r="C26" t="s">
        <v>448</v>
      </c>
    </row>
    <row r="27" spans="1:3" x14ac:dyDescent="0.35">
      <c r="A27" t="s">
        <v>467</v>
      </c>
      <c r="B27" t="s">
        <v>468</v>
      </c>
      <c r="C27" t="s">
        <v>469</v>
      </c>
    </row>
    <row r="28" spans="1:3" x14ac:dyDescent="0.35">
      <c r="A28" t="s">
        <v>476</v>
      </c>
      <c r="B28" t="s">
        <v>477</v>
      </c>
      <c r="C28" t="s">
        <v>478</v>
      </c>
    </row>
    <row r="29" spans="1:3" x14ac:dyDescent="0.35">
      <c r="A29" t="s">
        <v>557</v>
      </c>
      <c r="B29" t="s">
        <v>558</v>
      </c>
      <c r="C29" t="s">
        <v>559</v>
      </c>
    </row>
    <row r="30" spans="1:3" x14ac:dyDescent="0.35">
      <c r="A30" t="s">
        <v>584</v>
      </c>
      <c r="B30" t="s">
        <v>585</v>
      </c>
      <c r="C30" t="s">
        <v>586</v>
      </c>
    </row>
    <row r="31" spans="1:3" x14ac:dyDescent="0.35">
      <c r="A31" t="s">
        <v>57</v>
      </c>
      <c r="B31" t="s">
        <v>58</v>
      </c>
      <c r="C31" t="s">
        <v>59</v>
      </c>
    </row>
    <row r="32" spans="1:3" x14ac:dyDescent="0.35">
      <c r="A32" t="s">
        <v>37</v>
      </c>
      <c r="B32" t="s">
        <v>38</v>
      </c>
      <c r="C32" t="s">
        <v>36</v>
      </c>
    </row>
    <row r="33" spans="1:3" x14ac:dyDescent="0.35">
      <c r="A33" t="s">
        <v>72</v>
      </c>
      <c r="B33" t="s">
        <v>73</v>
      </c>
      <c r="C33" t="s">
        <v>74</v>
      </c>
    </row>
    <row r="34" spans="1:3" x14ac:dyDescent="0.35">
      <c r="A34" t="s">
        <v>162</v>
      </c>
      <c r="B34" t="s">
        <v>163</v>
      </c>
      <c r="C34" t="s">
        <v>164</v>
      </c>
    </row>
    <row r="35" spans="1:3" x14ac:dyDescent="0.35">
      <c r="A35" t="s">
        <v>204</v>
      </c>
      <c r="B35" t="s">
        <v>205</v>
      </c>
      <c r="C35" t="s">
        <v>206</v>
      </c>
    </row>
    <row r="36" spans="1:3" x14ac:dyDescent="0.35">
      <c r="A36" t="s">
        <v>309</v>
      </c>
      <c r="B36" t="s">
        <v>310</v>
      </c>
      <c r="C36" t="s">
        <v>311</v>
      </c>
    </row>
    <row r="37" spans="1:3" x14ac:dyDescent="0.35">
      <c r="A37" t="s">
        <v>452</v>
      </c>
      <c r="B37" t="s">
        <v>453</v>
      </c>
      <c r="C37" t="s">
        <v>454</v>
      </c>
    </row>
    <row r="38" spans="1:3" x14ac:dyDescent="0.35">
      <c r="A38" t="s">
        <v>491</v>
      </c>
      <c r="B38" t="s">
        <v>492</v>
      </c>
      <c r="C38" t="s">
        <v>493</v>
      </c>
    </row>
    <row r="39" spans="1:3" x14ac:dyDescent="0.35">
      <c r="A39" t="s">
        <v>16</v>
      </c>
      <c r="B39" t="s">
        <v>17</v>
      </c>
      <c r="C39" t="s">
        <v>18</v>
      </c>
    </row>
    <row r="40" spans="1:3" x14ac:dyDescent="0.35">
      <c r="A40" t="s">
        <v>572</v>
      </c>
      <c r="B40" t="s">
        <v>573</v>
      </c>
      <c r="C40" t="s">
        <v>574</v>
      </c>
    </row>
    <row r="41" spans="1:3" x14ac:dyDescent="0.35">
      <c r="A41" t="s">
        <v>264</v>
      </c>
      <c r="B41" t="s">
        <v>265</v>
      </c>
      <c r="C41" t="s">
        <v>266</v>
      </c>
    </row>
    <row r="42" spans="1:3" x14ac:dyDescent="0.35">
      <c r="A42" t="s">
        <v>63</v>
      </c>
      <c r="B42" t="s">
        <v>64</v>
      </c>
      <c r="C42" t="s">
        <v>65</v>
      </c>
    </row>
    <row r="43" spans="1:3" x14ac:dyDescent="0.35">
      <c r="A43" t="s">
        <v>177</v>
      </c>
      <c r="B43" t="s">
        <v>178</v>
      </c>
      <c r="C43" t="s">
        <v>179</v>
      </c>
    </row>
    <row r="44" spans="1:3" x14ac:dyDescent="0.35">
      <c r="A44" t="s">
        <v>183</v>
      </c>
      <c r="B44" t="s">
        <v>184</v>
      </c>
      <c r="C44" t="s">
        <v>185</v>
      </c>
    </row>
    <row r="45" spans="1:3" x14ac:dyDescent="0.35">
      <c r="A45" t="s">
        <v>195</v>
      </c>
      <c r="B45" t="s">
        <v>196</v>
      </c>
      <c r="C45" t="s">
        <v>197</v>
      </c>
    </row>
    <row r="46" spans="1:3" x14ac:dyDescent="0.35">
      <c r="A46" t="s">
        <v>318</v>
      </c>
      <c r="B46" t="s">
        <v>319</v>
      </c>
      <c r="C46" t="s">
        <v>320</v>
      </c>
    </row>
    <row r="47" spans="1:3" x14ac:dyDescent="0.35">
      <c r="A47" t="s">
        <v>351</v>
      </c>
      <c r="B47" t="s">
        <v>352</v>
      </c>
      <c r="C47" t="s">
        <v>353</v>
      </c>
    </row>
    <row r="48" spans="1:3" x14ac:dyDescent="0.35">
      <c r="A48" t="s">
        <v>393</v>
      </c>
      <c r="B48" t="s">
        <v>394</v>
      </c>
      <c r="C48" t="s">
        <v>395</v>
      </c>
    </row>
    <row r="49" spans="1:3" x14ac:dyDescent="0.35">
      <c r="A49" t="s">
        <v>611</v>
      </c>
      <c r="B49" t="s">
        <v>612</v>
      </c>
      <c r="C49" t="s">
        <v>613</v>
      </c>
    </row>
    <row r="50" spans="1:3" x14ac:dyDescent="0.35">
      <c r="A50" t="s">
        <v>267</v>
      </c>
      <c r="B50" t="s">
        <v>268</v>
      </c>
      <c r="C50" t="s">
        <v>269</v>
      </c>
    </row>
    <row r="51" spans="1:3" x14ac:dyDescent="0.35">
      <c r="A51" t="s">
        <v>566</v>
      </c>
      <c r="B51" t="s">
        <v>567</v>
      </c>
      <c r="C51" t="s">
        <v>568</v>
      </c>
    </row>
    <row r="52" spans="1:3" x14ac:dyDescent="0.35">
      <c r="A52" t="s">
        <v>575</v>
      </c>
      <c r="B52" t="s">
        <v>576</v>
      </c>
      <c r="C52" t="s">
        <v>577</v>
      </c>
    </row>
    <row r="53" spans="1:3" x14ac:dyDescent="0.35">
      <c r="A53" t="s">
        <v>590</v>
      </c>
      <c r="B53" t="s">
        <v>591</v>
      </c>
      <c r="C53" t="s">
        <v>592</v>
      </c>
    </row>
    <row r="54" spans="1:3" x14ac:dyDescent="0.35">
      <c r="A54" t="s">
        <v>605</v>
      </c>
      <c r="B54" t="s">
        <v>606</v>
      </c>
      <c r="C54" t="s">
        <v>607</v>
      </c>
    </row>
    <row r="55" spans="1:3" x14ac:dyDescent="0.35">
      <c r="A55" t="s">
        <v>171</v>
      </c>
      <c r="B55" t="s">
        <v>172</v>
      </c>
      <c r="C55" t="s">
        <v>173</v>
      </c>
    </row>
    <row r="56" spans="1:3" x14ac:dyDescent="0.35">
      <c r="A56" t="s">
        <v>470</v>
      </c>
      <c r="B56" t="s">
        <v>471</v>
      </c>
      <c r="C56" t="s">
        <v>472</v>
      </c>
    </row>
    <row r="57" spans="1:3" x14ac:dyDescent="0.35">
      <c r="A57" t="s">
        <v>291</v>
      </c>
      <c r="B57" t="s">
        <v>292</v>
      </c>
      <c r="C57" t="s">
        <v>293</v>
      </c>
    </row>
    <row r="58" spans="1:3" x14ac:dyDescent="0.35">
      <c r="A58" t="s">
        <v>381</v>
      </c>
      <c r="B58" t="s">
        <v>382</v>
      </c>
      <c r="C58" t="s">
        <v>383</v>
      </c>
    </row>
    <row r="59" spans="1:3" x14ac:dyDescent="0.35">
      <c r="A59" t="s">
        <v>348</v>
      </c>
      <c r="B59" t="s">
        <v>349</v>
      </c>
      <c r="C59" t="s">
        <v>350</v>
      </c>
    </row>
    <row r="60" spans="1:3" x14ac:dyDescent="0.35">
      <c r="A60" t="s">
        <v>321</v>
      </c>
      <c r="B60" t="s">
        <v>322</v>
      </c>
      <c r="C60" t="s">
        <v>323</v>
      </c>
    </row>
    <row r="61" spans="1:3" x14ac:dyDescent="0.35">
      <c r="A61" t="s">
        <v>282</v>
      </c>
      <c r="B61" t="s">
        <v>283</v>
      </c>
      <c r="C61" t="s">
        <v>284</v>
      </c>
    </row>
    <row r="62" spans="1:3" x14ac:dyDescent="0.35">
      <c r="A62" t="s">
        <v>96</v>
      </c>
      <c r="B62" t="s">
        <v>97</v>
      </c>
      <c r="C62" t="s">
        <v>98</v>
      </c>
    </row>
    <row r="63" spans="1:3" x14ac:dyDescent="0.35">
      <c r="A63" t="s">
        <v>509</v>
      </c>
      <c r="B63" t="s">
        <v>510</v>
      </c>
      <c r="C63" t="s">
        <v>511</v>
      </c>
    </row>
    <row r="64" spans="1:3" x14ac:dyDescent="0.35">
      <c r="A64" t="s">
        <v>494</v>
      </c>
      <c r="B64" t="s">
        <v>495</v>
      </c>
      <c r="C64" t="s">
        <v>496</v>
      </c>
    </row>
    <row r="65" spans="1:3" x14ac:dyDescent="0.35">
      <c r="A65" t="s">
        <v>473</v>
      </c>
      <c r="B65" t="s">
        <v>474</v>
      </c>
      <c r="C65" t="s">
        <v>475</v>
      </c>
    </row>
    <row r="66" spans="1:3" x14ac:dyDescent="0.35">
      <c r="A66" t="s">
        <v>437</v>
      </c>
      <c r="B66" t="s">
        <v>438</v>
      </c>
      <c r="C66" t="s">
        <v>439</v>
      </c>
    </row>
    <row r="67" spans="1:3" x14ac:dyDescent="0.35">
      <c r="A67" t="s">
        <v>422</v>
      </c>
      <c r="B67" t="s">
        <v>423</v>
      </c>
      <c r="C67" t="s">
        <v>424</v>
      </c>
    </row>
    <row r="68" spans="1:3" x14ac:dyDescent="0.35">
      <c r="A68" t="s">
        <v>396</v>
      </c>
      <c r="B68" t="s">
        <v>397</v>
      </c>
      <c r="C68" t="s">
        <v>398</v>
      </c>
    </row>
    <row r="69" spans="1:3" x14ac:dyDescent="0.35">
      <c r="A69" t="s">
        <v>387</v>
      </c>
      <c r="B69" t="s">
        <v>388</v>
      </c>
      <c r="C69" t="s">
        <v>389</v>
      </c>
    </row>
    <row r="70" spans="1:3" x14ac:dyDescent="0.35">
      <c r="A70" t="s">
        <v>384</v>
      </c>
      <c r="B70" t="s">
        <v>385</v>
      </c>
      <c r="C70" t="s">
        <v>386</v>
      </c>
    </row>
    <row r="71" spans="1:3" x14ac:dyDescent="0.35">
      <c r="A71" t="s">
        <v>270</v>
      </c>
      <c r="B71" t="s">
        <v>271</v>
      </c>
      <c r="C71" t="s">
        <v>272</v>
      </c>
    </row>
    <row r="72" spans="1:3" x14ac:dyDescent="0.35">
      <c r="A72" t="s">
        <v>261</v>
      </c>
      <c r="B72" t="s">
        <v>262</v>
      </c>
      <c r="C72" t="s">
        <v>263</v>
      </c>
    </row>
    <row r="73" spans="1:3" x14ac:dyDescent="0.35">
      <c r="A73" t="s">
        <v>222</v>
      </c>
      <c r="B73" t="s">
        <v>223</v>
      </c>
      <c r="C73" t="s">
        <v>224</v>
      </c>
    </row>
    <row r="74" spans="1:3" x14ac:dyDescent="0.35">
      <c r="A74" t="s">
        <v>192</v>
      </c>
      <c r="B74" t="s">
        <v>193</v>
      </c>
      <c r="C74" t="s">
        <v>194</v>
      </c>
    </row>
    <row r="75" spans="1:3" x14ac:dyDescent="0.35">
      <c r="A75" t="s">
        <v>168</v>
      </c>
      <c r="B75" t="s">
        <v>169</v>
      </c>
      <c r="C75" t="s">
        <v>170</v>
      </c>
    </row>
    <row r="76" spans="1:3" x14ac:dyDescent="0.35">
      <c r="A76" t="s">
        <v>141</v>
      </c>
      <c r="B76" t="s">
        <v>142</v>
      </c>
      <c r="C76" t="s">
        <v>143</v>
      </c>
    </row>
    <row r="77" spans="1:3" x14ac:dyDescent="0.35">
      <c r="A77" t="s">
        <v>132</v>
      </c>
      <c r="B77" t="s">
        <v>133</v>
      </c>
      <c r="C77" t="s">
        <v>134</v>
      </c>
    </row>
    <row r="78" spans="1:3" x14ac:dyDescent="0.35">
      <c r="A78" t="s">
        <v>129</v>
      </c>
      <c r="B78" t="s">
        <v>130</v>
      </c>
      <c r="C78" t="s">
        <v>131</v>
      </c>
    </row>
    <row r="79" spans="1:3" x14ac:dyDescent="0.35">
      <c r="A79" t="s">
        <v>84</v>
      </c>
      <c r="B79" t="s">
        <v>85</v>
      </c>
      <c r="C79" t="s">
        <v>86</v>
      </c>
    </row>
    <row r="80" spans="1:3" x14ac:dyDescent="0.35">
      <c r="A80" t="s">
        <v>111</v>
      </c>
      <c r="B80" t="s">
        <v>112</v>
      </c>
      <c r="C80" t="s">
        <v>113</v>
      </c>
    </row>
    <row r="81" spans="1:3" x14ac:dyDescent="0.35">
      <c r="A81" t="s">
        <v>10</v>
      </c>
      <c r="B81" t="s">
        <v>11</v>
      </c>
      <c r="C81" t="s">
        <v>12</v>
      </c>
    </row>
    <row r="82" spans="1:3" x14ac:dyDescent="0.35">
      <c r="A82" t="s">
        <v>102</v>
      </c>
      <c r="B82" t="s">
        <v>103</v>
      </c>
      <c r="C82" t="s">
        <v>104</v>
      </c>
    </row>
    <row r="83" spans="1:3" x14ac:dyDescent="0.35">
      <c r="A83" t="s">
        <v>165</v>
      </c>
      <c r="B83" t="s">
        <v>166</v>
      </c>
      <c r="C83" t="s">
        <v>167</v>
      </c>
    </row>
    <row r="84" spans="1:3" x14ac:dyDescent="0.35">
      <c r="A84" t="s">
        <v>105</v>
      </c>
      <c r="B84" t="s">
        <v>106</v>
      </c>
      <c r="C84" t="s">
        <v>107</v>
      </c>
    </row>
    <row r="85" spans="1:3" x14ac:dyDescent="0.35">
      <c r="A85" t="s">
        <v>25</v>
      </c>
      <c r="B85" t="s">
        <v>26</v>
      </c>
      <c r="C85" t="s">
        <v>27</v>
      </c>
    </row>
    <row r="86" spans="1:3" x14ac:dyDescent="0.35">
      <c r="A86" t="s">
        <v>360</v>
      </c>
      <c r="B86" t="s">
        <v>361</v>
      </c>
      <c r="C86" t="s">
        <v>362</v>
      </c>
    </row>
    <row r="87" spans="1:3" x14ac:dyDescent="0.35">
      <c r="A87" t="s">
        <v>336</v>
      </c>
      <c r="B87" t="s">
        <v>337</v>
      </c>
      <c r="C87" t="s">
        <v>338</v>
      </c>
    </row>
    <row r="88" spans="1:3" x14ac:dyDescent="0.35">
      <c r="A88" t="s">
        <v>294</v>
      </c>
      <c r="B88" t="s">
        <v>295</v>
      </c>
      <c r="C88" t="s">
        <v>296</v>
      </c>
    </row>
    <row r="89" spans="1:3" x14ac:dyDescent="0.35">
      <c r="A89" t="s">
        <v>455</v>
      </c>
      <c r="B89" t="s">
        <v>456</v>
      </c>
      <c r="C89" t="s">
        <v>457</v>
      </c>
    </row>
    <row r="90" spans="1:3" x14ac:dyDescent="0.35">
      <c r="A90" t="s">
        <v>485</v>
      </c>
      <c r="B90" t="s">
        <v>486</v>
      </c>
      <c r="C90" t="s">
        <v>487</v>
      </c>
    </row>
    <row r="91" spans="1:3" x14ac:dyDescent="0.35">
      <c r="A91" t="s">
        <v>443</v>
      </c>
      <c r="B91" t="s">
        <v>444</v>
      </c>
      <c r="C91" t="s">
        <v>445</v>
      </c>
    </row>
    <row r="92" spans="1:3" x14ac:dyDescent="0.35">
      <c r="A92" t="s">
        <v>419</v>
      </c>
      <c r="B92" t="s">
        <v>420</v>
      </c>
      <c r="C92" t="s">
        <v>421</v>
      </c>
    </row>
    <row r="93" spans="1:3" x14ac:dyDescent="0.35">
      <c r="A93" t="s">
        <v>45</v>
      </c>
      <c r="B93" t="s">
        <v>46</v>
      </c>
      <c r="C93" t="s">
        <v>47</v>
      </c>
    </row>
    <row r="94" spans="1:3" x14ac:dyDescent="0.35">
      <c r="A94" s="16" t="s">
        <v>22</v>
      </c>
      <c r="B94" t="s">
        <v>23</v>
      </c>
      <c r="C94" t="s">
        <v>24</v>
      </c>
    </row>
    <row r="95" spans="1:3" x14ac:dyDescent="0.35">
      <c r="A95" t="s">
        <v>210</v>
      </c>
      <c r="B95" t="s">
        <v>211</v>
      </c>
      <c r="C95" t="s">
        <v>212</v>
      </c>
    </row>
    <row r="96" spans="1:3" x14ac:dyDescent="0.35">
      <c r="A96" t="s">
        <v>19</v>
      </c>
      <c r="B96" t="s">
        <v>20</v>
      </c>
      <c r="C96" t="s">
        <v>21</v>
      </c>
    </row>
    <row r="97" spans="1:3" x14ac:dyDescent="0.35">
      <c r="A97" t="s">
        <v>28</v>
      </c>
      <c r="B97" t="s">
        <v>29</v>
      </c>
      <c r="C97" t="s">
        <v>30</v>
      </c>
    </row>
    <row r="98" spans="1:3" x14ac:dyDescent="0.35">
      <c r="A98" t="s">
        <v>54</v>
      </c>
      <c r="B98" t="s">
        <v>55</v>
      </c>
      <c r="C98" t="s">
        <v>56</v>
      </c>
    </row>
    <row r="99" spans="1:3" x14ac:dyDescent="0.35">
      <c r="A99" t="s">
        <v>60</v>
      </c>
      <c r="B99" t="s">
        <v>61</v>
      </c>
      <c r="C99" t="s">
        <v>62</v>
      </c>
    </row>
    <row r="100" spans="1:3" x14ac:dyDescent="0.35">
      <c r="A100" t="s">
        <v>69</v>
      </c>
      <c r="B100" t="s">
        <v>70</v>
      </c>
      <c r="C100" t="s">
        <v>71</v>
      </c>
    </row>
    <row r="101" spans="1:3" x14ac:dyDescent="0.35">
      <c r="A101" t="s">
        <v>78</v>
      </c>
      <c r="B101" t="s">
        <v>79</v>
      </c>
      <c r="C101" t="s">
        <v>80</v>
      </c>
    </row>
    <row r="102" spans="1:3" x14ac:dyDescent="0.35">
      <c r="A102" t="s">
        <v>87</v>
      </c>
      <c r="B102" t="s">
        <v>88</v>
      </c>
      <c r="C102" t="s">
        <v>89</v>
      </c>
    </row>
    <row r="103" spans="1:3" x14ac:dyDescent="0.35">
      <c r="A103" t="s">
        <v>99</v>
      </c>
      <c r="B103" t="s">
        <v>100</v>
      </c>
      <c r="C103" t="s">
        <v>101</v>
      </c>
    </row>
    <row r="104" spans="1:3" x14ac:dyDescent="0.35">
      <c r="A104" t="s">
        <v>123</v>
      </c>
      <c r="B104" t="s">
        <v>124</v>
      </c>
      <c r="C104" t="s">
        <v>125</v>
      </c>
    </row>
    <row r="105" spans="1:3" x14ac:dyDescent="0.35">
      <c r="A105" t="s">
        <v>114</v>
      </c>
      <c r="B105" t="s">
        <v>115</v>
      </c>
      <c r="C105" t="s">
        <v>116</v>
      </c>
    </row>
    <row r="106" spans="1:3" x14ac:dyDescent="0.35">
      <c r="A106" t="s">
        <v>138</v>
      </c>
      <c r="B106" t="s">
        <v>139</v>
      </c>
      <c r="C106" t="s">
        <v>140</v>
      </c>
    </row>
    <row r="107" spans="1:3" x14ac:dyDescent="0.35">
      <c r="A107" t="s">
        <v>144</v>
      </c>
      <c r="B107" t="s">
        <v>145</v>
      </c>
      <c r="C107" t="s">
        <v>146</v>
      </c>
    </row>
    <row r="108" spans="1:3" x14ac:dyDescent="0.35">
      <c r="A108" t="s">
        <v>147</v>
      </c>
      <c r="B108" t="s">
        <v>148</v>
      </c>
      <c r="C108" t="s">
        <v>149</v>
      </c>
    </row>
    <row r="109" spans="1:3" x14ac:dyDescent="0.35">
      <c r="A109" t="s">
        <v>126</v>
      </c>
      <c r="B109" t="s">
        <v>127</v>
      </c>
      <c r="C109" t="s">
        <v>128</v>
      </c>
    </row>
    <row r="110" spans="1:3" x14ac:dyDescent="0.35">
      <c r="A110" t="s">
        <v>153</v>
      </c>
      <c r="B110" t="s">
        <v>154</v>
      </c>
      <c r="C110" t="s">
        <v>155</v>
      </c>
    </row>
    <row r="111" spans="1:3" x14ac:dyDescent="0.35">
      <c r="A111" t="s">
        <v>156</v>
      </c>
      <c r="B111" t="s">
        <v>157</v>
      </c>
      <c r="C111" t="s">
        <v>158</v>
      </c>
    </row>
    <row r="112" spans="1:3" x14ac:dyDescent="0.35">
      <c r="A112" t="s">
        <v>174</v>
      </c>
      <c r="B112" t="s">
        <v>175</v>
      </c>
      <c r="C112" t="s">
        <v>176</v>
      </c>
    </row>
    <row r="113" spans="1:3" x14ac:dyDescent="0.35">
      <c r="A113" t="s">
        <v>180</v>
      </c>
      <c r="B113" t="s">
        <v>181</v>
      </c>
      <c r="C113" t="s">
        <v>182</v>
      </c>
    </row>
    <row r="114" spans="1:3" x14ac:dyDescent="0.35">
      <c r="A114" t="s">
        <v>186</v>
      </c>
      <c r="B114" t="s">
        <v>187</v>
      </c>
      <c r="C114" t="s">
        <v>188</v>
      </c>
    </row>
    <row r="115" spans="1:3" x14ac:dyDescent="0.35">
      <c r="A115" t="s">
        <v>201</v>
      </c>
      <c r="B115" t="s">
        <v>202</v>
      </c>
      <c r="C115" t="s">
        <v>203</v>
      </c>
    </row>
    <row r="116" spans="1:3" x14ac:dyDescent="0.35">
      <c r="A116" t="s">
        <v>216</v>
      </c>
      <c r="B116" t="s">
        <v>217</v>
      </c>
      <c r="C116" t="s">
        <v>218</v>
      </c>
    </row>
    <row r="117" spans="1:3" x14ac:dyDescent="0.35">
      <c r="A117" t="s">
        <v>207</v>
      </c>
      <c r="B117" t="s">
        <v>208</v>
      </c>
      <c r="C117" t="s">
        <v>209</v>
      </c>
    </row>
    <row r="118" spans="1:3" x14ac:dyDescent="0.35">
      <c r="A118" t="s">
        <v>225</v>
      </c>
      <c r="B118" t="s">
        <v>226</v>
      </c>
      <c r="C118" t="s">
        <v>227</v>
      </c>
    </row>
    <row r="119" spans="1:3" x14ac:dyDescent="0.35">
      <c r="A119" t="s">
        <v>228</v>
      </c>
      <c r="B119" t="s">
        <v>229</v>
      </c>
      <c r="C119" t="s">
        <v>230</v>
      </c>
    </row>
    <row r="120" spans="1:3" x14ac:dyDescent="0.35">
      <c r="A120" t="s">
        <v>234</v>
      </c>
      <c r="B120" t="s">
        <v>235</v>
      </c>
      <c r="C120" t="s">
        <v>236</v>
      </c>
    </row>
    <row r="121" spans="1:3" x14ac:dyDescent="0.35">
      <c r="A121" t="s">
        <v>237</v>
      </c>
      <c r="B121" t="s">
        <v>238</v>
      </c>
      <c r="C121" t="s">
        <v>239</v>
      </c>
    </row>
    <row r="122" spans="1:3" x14ac:dyDescent="0.35">
      <c r="A122" t="s">
        <v>240</v>
      </c>
      <c r="B122" t="s">
        <v>241</v>
      </c>
      <c r="C122" t="s">
        <v>242</v>
      </c>
    </row>
    <row r="123" spans="1:3" x14ac:dyDescent="0.35">
      <c r="A123" t="s">
        <v>243</v>
      </c>
      <c r="B123" t="s">
        <v>244</v>
      </c>
      <c r="C123" t="s">
        <v>245</v>
      </c>
    </row>
    <row r="124" spans="1:3" x14ac:dyDescent="0.35">
      <c r="A124" t="s">
        <v>246</v>
      </c>
      <c r="B124" t="s">
        <v>247</v>
      </c>
      <c r="C124" t="s">
        <v>248</v>
      </c>
    </row>
    <row r="125" spans="1:3" x14ac:dyDescent="0.35">
      <c r="A125" t="s">
        <v>273</v>
      </c>
      <c r="B125" t="s">
        <v>274</v>
      </c>
      <c r="C125" t="s">
        <v>275</v>
      </c>
    </row>
    <row r="126" spans="1:3" x14ac:dyDescent="0.35">
      <c r="A126" t="s">
        <v>276</v>
      </c>
      <c r="B126" t="s">
        <v>277</v>
      </c>
      <c r="C126" t="s">
        <v>278</v>
      </c>
    </row>
    <row r="127" spans="1:3" x14ac:dyDescent="0.35">
      <c r="A127" t="s">
        <v>285</v>
      </c>
      <c r="B127" t="s">
        <v>286</v>
      </c>
      <c r="C127" t="s">
        <v>287</v>
      </c>
    </row>
    <row r="128" spans="1:3" x14ac:dyDescent="0.35">
      <c r="A128" t="s">
        <v>288</v>
      </c>
      <c r="B128" t="s">
        <v>289</v>
      </c>
      <c r="C128" t="s">
        <v>290</v>
      </c>
    </row>
    <row r="129" spans="1:3" x14ac:dyDescent="0.35">
      <c r="A129" t="s">
        <v>297</v>
      </c>
      <c r="B129" t="s">
        <v>298</v>
      </c>
      <c r="C129" t="s">
        <v>299</v>
      </c>
    </row>
    <row r="130" spans="1:3" x14ac:dyDescent="0.35">
      <c r="A130" t="s">
        <v>303</v>
      </c>
      <c r="B130" t="s">
        <v>304</v>
      </c>
      <c r="C130" t="s">
        <v>305</v>
      </c>
    </row>
    <row r="131" spans="1:3" x14ac:dyDescent="0.35">
      <c r="A131" t="s">
        <v>327</v>
      </c>
      <c r="B131" t="s">
        <v>328</v>
      </c>
      <c r="C131" t="s">
        <v>329</v>
      </c>
    </row>
    <row r="132" spans="1:3" x14ac:dyDescent="0.35">
      <c r="A132" t="s">
        <v>333</v>
      </c>
      <c r="B132" t="s">
        <v>334</v>
      </c>
      <c r="C132" t="s">
        <v>335</v>
      </c>
    </row>
    <row r="133" spans="1:3" x14ac:dyDescent="0.35">
      <c r="A133" t="s">
        <v>342</v>
      </c>
      <c r="B133" t="s">
        <v>343</v>
      </c>
      <c r="C133" t="s">
        <v>344</v>
      </c>
    </row>
    <row r="134" spans="1:3" x14ac:dyDescent="0.35">
      <c r="A134" t="s">
        <v>363</v>
      </c>
      <c r="B134" t="s">
        <v>364</v>
      </c>
      <c r="C134" t="s">
        <v>365</v>
      </c>
    </row>
    <row r="135" spans="1:3" x14ac:dyDescent="0.35">
      <c r="A135" t="s">
        <v>369</v>
      </c>
      <c r="B135" t="s">
        <v>370</v>
      </c>
      <c r="C135" t="s">
        <v>371</v>
      </c>
    </row>
    <row r="136" spans="1:3" x14ac:dyDescent="0.35">
      <c r="A136" t="s">
        <v>378</v>
      </c>
      <c r="B136" t="s">
        <v>379</v>
      </c>
      <c r="C136" t="s">
        <v>380</v>
      </c>
    </row>
    <row r="137" spans="1:3" x14ac:dyDescent="0.35">
      <c r="A137" t="s">
        <v>399</v>
      </c>
      <c r="B137" t="s">
        <v>400</v>
      </c>
      <c r="C137" t="s">
        <v>401</v>
      </c>
    </row>
    <row r="138" spans="1:3" x14ac:dyDescent="0.35">
      <c r="A138" t="s">
        <v>402</v>
      </c>
      <c r="B138" t="s">
        <v>403</v>
      </c>
      <c r="C138" t="s">
        <v>404</v>
      </c>
    </row>
    <row r="139" spans="1:3" x14ac:dyDescent="0.35">
      <c r="A139" t="s">
        <v>425</v>
      </c>
      <c r="B139" t="s">
        <v>426</v>
      </c>
      <c r="C139" t="s">
        <v>427</v>
      </c>
    </row>
    <row r="140" spans="1:3" x14ac:dyDescent="0.35">
      <c r="A140" t="s">
        <v>461</v>
      </c>
      <c r="B140" t="s">
        <v>462</v>
      </c>
      <c r="C140" t="s">
        <v>463</v>
      </c>
    </row>
    <row r="141" spans="1:3" x14ac:dyDescent="0.35">
      <c r="A141" t="s">
        <v>464</v>
      </c>
      <c r="B141" t="s">
        <v>465</v>
      </c>
      <c r="C141" t="s">
        <v>466</v>
      </c>
    </row>
    <row r="142" spans="1:3" x14ac:dyDescent="0.35">
      <c r="A142" t="s">
        <v>569</v>
      </c>
      <c r="B142" t="s">
        <v>570</v>
      </c>
      <c r="C142" t="s">
        <v>571</v>
      </c>
    </row>
    <row r="143" spans="1:3" x14ac:dyDescent="0.35">
      <c r="A143" t="s">
        <v>189</v>
      </c>
      <c r="B143" t="s">
        <v>190</v>
      </c>
      <c r="C143" t="s">
        <v>191</v>
      </c>
    </row>
    <row r="144" spans="1:3" x14ac:dyDescent="0.35">
      <c r="A144" t="s">
        <v>530</v>
      </c>
      <c r="B144" t="s">
        <v>531</v>
      </c>
      <c r="C144" t="s">
        <v>532</v>
      </c>
    </row>
    <row r="145" spans="1:3" x14ac:dyDescent="0.35">
      <c r="A145" t="s">
        <v>524</v>
      </c>
      <c r="B145" t="s">
        <v>525</v>
      </c>
      <c r="C145" t="s">
        <v>526</v>
      </c>
    </row>
    <row r="146" spans="1:3" x14ac:dyDescent="0.35">
      <c r="A146" t="s">
        <v>345</v>
      </c>
      <c r="B146" t="s">
        <v>346</v>
      </c>
      <c r="C146" t="s">
        <v>347</v>
      </c>
    </row>
    <row r="147" spans="1:3" x14ac:dyDescent="0.35">
      <c r="A147" t="s">
        <v>407</v>
      </c>
      <c r="B147" t="s">
        <v>408</v>
      </c>
      <c r="C147" t="s">
        <v>409</v>
      </c>
    </row>
    <row r="148" spans="1:3" x14ac:dyDescent="0.35">
      <c r="A148" t="s">
        <v>599</v>
      </c>
      <c r="B148" t="s">
        <v>600</v>
      </c>
      <c r="C148" t="s">
        <v>601</v>
      </c>
    </row>
    <row r="149" spans="1:3" x14ac:dyDescent="0.35">
      <c r="A149" t="s">
        <v>581</v>
      </c>
      <c r="B149" t="s">
        <v>582</v>
      </c>
      <c r="C149" t="s">
        <v>583</v>
      </c>
    </row>
    <row r="150" spans="1:3" x14ac:dyDescent="0.35">
      <c r="A150" t="s">
        <v>563</v>
      </c>
      <c r="B150" t="s">
        <v>564</v>
      </c>
      <c r="C150" t="s">
        <v>565</v>
      </c>
    </row>
    <row r="151" spans="1:3" x14ac:dyDescent="0.35">
      <c r="A151" t="s">
        <v>548</v>
      </c>
      <c r="B151" t="s">
        <v>549</v>
      </c>
      <c r="C151" t="s">
        <v>550</v>
      </c>
    </row>
    <row r="152" spans="1:3" x14ac:dyDescent="0.35">
      <c r="A152" t="s">
        <v>578</v>
      </c>
      <c r="B152" t="s">
        <v>579</v>
      </c>
      <c r="C152" t="s">
        <v>580</v>
      </c>
    </row>
    <row r="153" spans="1:3" x14ac:dyDescent="0.35">
      <c r="A153" t="s">
        <v>518</v>
      </c>
      <c r="B153" t="s">
        <v>519</v>
      </c>
      <c r="C153" t="s">
        <v>520</v>
      </c>
    </row>
    <row r="154" spans="1:3" x14ac:dyDescent="0.35">
      <c r="A154" t="s">
        <v>521</v>
      </c>
      <c r="B154" t="s">
        <v>522</v>
      </c>
      <c r="C154" t="s">
        <v>523</v>
      </c>
    </row>
    <row r="155" spans="1:3" x14ac:dyDescent="0.35">
      <c r="A155" t="s">
        <v>533</v>
      </c>
      <c r="B155" t="s">
        <v>534</v>
      </c>
      <c r="C155" t="s">
        <v>535</v>
      </c>
    </row>
    <row r="156" spans="1:3" x14ac:dyDescent="0.35">
      <c r="A156" t="s">
        <v>536</v>
      </c>
      <c r="B156" t="s">
        <v>537</v>
      </c>
      <c r="C156" t="s">
        <v>538</v>
      </c>
    </row>
    <row r="157" spans="1:3" x14ac:dyDescent="0.35">
      <c r="A157" t="s">
        <v>539</v>
      </c>
      <c r="B157" t="s">
        <v>540</v>
      </c>
      <c r="C157" t="s">
        <v>541</v>
      </c>
    </row>
    <row r="158" spans="1:3" x14ac:dyDescent="0.35">
      <c r="A158" t="s">
        <v>258</v>
      </c>
      <c r="B158" t="s">
        <v>259</v>
      </c>
      <c r="C158" t="s">
        <v>260</v>
      </c>
    </row>
    <row r="159" spans="1:3" x14ac:dyDescent="0.35">
      <c r="A159" t="s">
        <v>527</v>
      </c>
      <c r="B159" t="s">
        <v>528</v>
      </c>
      <c r="C159" t="s">
        <v>529</v>
      </c>
    </row>
    <row r="160" spans="1:3" x14ac:dyDescent="0.35">
      <c r="A160" t="s">
        <v>545</v>
      </c>
      <c r="B160" t="s">
        <v>546</v>
      </c>
      <c r="C160" t="s">
        <v>547</v>
      </c>
    </row>
    <row r="161" spans="1:3" x14ac:dyDescent="0.35">
      <c r="A161" t="s">
        <v>560</v>
      </c>
      <c r="B161" t="s">
        <v>561</v>
      </c>
      <c r="C161" t="s">
        <v>562</v>
      </c>
    </row>
    <row r="162" spans="1:3" x14ac:dyDescent="0.35">
      <c r="A162" t="s">
        <v>554</v>
      </c>
      <c r="B162" t="s">
        <v>555</v>
      </c>
      <c r="C162" t="s">
        <v>556</v>
      </c>
    </row>
    <row r="163" spans="1:3" x14ac:dyDescent="0.35">
      <c r="A163" t="s">
        <v>596</v>
      </c>
      <c r="B163" t="s">
        <v>597</v>
      </c>
      <c r="C163" t="s">
        <v>598</v>
      </c>
    </row>
    <row r="164" spans="1:3" x14ac:dyDescent="0.35">
      <c r="A164" t="s">
        <v>551</v>
      </c>
      <c r="B164" t="s">
        <v>552</v>
      </c>
      <c r="C164" t="s">
        <v>553</v>
      </c>
    </row>
    <row r="165" spans="1:3" x14ac:dyDescent="0.35">
      <c r="A165" t="s">
        <v>213</v>
      </c>
      <c r="B165" t="s">
        <v>214</v>
      </c>
      <c r="C165" t="s">
        <v>215</v>
      </c>
    </row>
    <row r="166" spans="1:3" x14ac:dyDescent="0.35">
      <c r="A166" t="s">
        <v>449</v>
      </c>
      <c r="B166" t="s">
        <v>450</v>
      </c>
      <c r="C166" t="s">
        <v>451</v>
      </c>
    </row>
    <row r="167" spans="1:3" x14ac:dyDescent="0.35">
      <c r="A167" t="s">
        <v>375</v>
      </c>
      <c r="B167" t="s">
        <v>376</v>
      </c>
      <c r="C167" t="s">
        <v>377</v>
      </c>
    </row>
    <row r="168" spans="1:3" x14ac:dyDescent="0.35">
      <c r="A168" t="s">
        <v>231</v>
      </c>
      <c r="B168" t="s">
        <v>232</v>
      </c>
      <c r="C168" t="s">
        <v>233</v>
      </c>
    </row>
    <row r="169" spans="1:3" x14ac:dyDescent="0.35">
      <c r="A169" t="s">
        <v>108</v>
      </c>
      <c r="B169" t="s">
        <v>109</v>
      </c>
      <c r="C169" t="s">
        <v>110</v>
      </c>
    </row>
    <row r="170" spans="1:3" x14ac:dyDescent="0.35">
      <c r="A170" t="s">
        <v>93</v>
      </c>
      <c r="B170" t="s">
        <v>94</v>
      </c>
      <c r="C170" t="s">
        <v>95</v>
      </c>
    </row>
    <row r="171" spans="1:3" x14ac:dyDescent="0.35">
      <c r="A171" t="s">
        <v>431</v>
      </c>
      <c r="B171" t="s">
        <v>432</v>
      </c>
      <c r="C171" t="s">
        <v>433</v>
      </c>
    </row>
    <row r="172" spans="1:3" x14ac:dyDescent="0.35">
      <c r="A172" t="s">
        <v>135</v>
      </c>
      <c r="B172" t="s">
        <v>136</v>
      </c>
      <c r="C172" t="s">
        <v>137</v>
      </c>
    </row>
    <row r="173" spans="1:3" x14ac:dyDescent="0.35">
      <c r="A173" t="s">
        <v>81</v>
      </c>
      <c r="B173" t="s">
        <v>82</v>
      </c>
      <c r="C173" t="s">
        <v>83</v>
      </c>
    </row>
    <row r="174" spans="1:3" x14ac:dyDescent="0.35">
      <c r="A174" t="s">
        <v>39</v>
      </c>
      <c r="B174" t="s">
        <v>40</v>
      </c>
      <c r="C174" t="s">
        <v>41</v>
      </c>
    </row>
    <row r="175" spans="1:3" x14ac:dyDescent="0.35">
      <c r="A175" t="s">
        <v>515</v>
      </c>
      <c r="B175" t="s">
        <v>516</v>
      </c>
      <c r="C175" t="s">
        <v>517</v>
      </c>
    </row>
    <row r="176" spans="1:3" x14ac:dyDescent="0.35">
      <c r="A176" t="s">
        <v>428</v>
      </c>
      <c r="B176" t="s">
        <v>429</v>
      </c>
      <c r="C176" t="s">
        <v>430</v>
      </c>
    </row>
    <row r="177" spans="1:3" x14ac:dyDescent="0.35">
      <c r="A177" t="s">
        <v>354</v>
      </c>
      <c r="B177" t="s">
        <v>355</v>
      </c>
      <c r="C177" t="s">
        <v>356</v>
      </c>
    </row>
    <row r="178" spans="1:3" x14ac:dyDescent="0.35">
      <c r="A178" t="s">
        <v>306</v>
      </c>
      <c r="B178" t="s">
        <v>307</v>
      </c>
      <c r="C178" t="s">
        <v>308</v>
      </c>
    </row>
    <row r="179" spans="1:3" x14ac:dyDescent="0.35">
      <c r="A179" t="s">
        <v>252</v>
      </c>
      <c r="B179" t="s">
        <v>253</v>
      </c>
      <c r="C179" t="s">
        <v>254</v>
      </c>
    </row>
    <row r="180" spans="1:3" x14ac:dyDescent="0.35">
      <c r="A180" t="s">
        <v>117</v>
      </c>
      <c r="B180" t="s">
        <v>118</v>
      </c>
      <c r="C180" t="s">
        <v>119</v>
      </c>
    </row>
    <row r="181" spans="1:3" x14ac:dyDescent="0.35">
      <c r="A181" t="s">
        <v>34</v>
      </c>
      <c r="B181" t="s">
        <v>35</v>
      </c>
      <c r="C181" t="s">
        <v>36</v>
      </c>
    </row>
    <row r="182" spans="1:3" x14ac:dyDescent="0.35">
      <c r="A182" t="s">
        <v>390</v>
      </c>
      <c r="B182" t="s">
        <v>391</v>
      </c>
      <c r="C182" t="s">
        <v>392</v>
      </c>
    </row>
    <row r="183" spans="1:3" x14ac:dyDescent="0.35">
      <c r="A183" t="s">
        <v>372</v>
      </c>
      <c r="B183" t="s">
        <v>373</v>
      </c>
      <c r="C183" t="s">
        <v>374</v>
      </c>
    </row>
    <row r="184" spans="1:3" x14ac:dyDescent="0.35">
      <c r="A184" t="s">
        <v>366</v>
      </c>
      <c r="B184" t="s">
        <v>367</v>
      </c>
      <c r="C184" t="s">
        <v>368</v>
      </c>
    </row>
    <row r="185" spans="1:3" x14ac:dyDescent="0.35">
      <c r="A185" t="s">
        <v>357</v>
      </c>
      <c r="B185" t="s">
        <v>358</v>
      </c>
      <c r="C185" t="s">
        <v>359</v>
      </c>
    </row>
    <row r="186" spans="1:3" x14ac:dyDescent="0.35">
      <c r="A186" t="s">
        <v>324</v>
      </c>
      <c r="B186" t="s">
        <v>325</v>
      </c>
      <c r="C186" t="s">
        <v>326</v>
      </c>
    </row>
    <row r="187" spans="1:3" x14ac:dyDescent="0.35">
      <c r="A187" t="s">
        <v>219</v>
      </c>
      <c r="B187" t="s">
        <v>220</v>
      </c>
      <c r="C187" t="s">
        <v>221</v>
      </c>
    </row>
    <row r="188" spans="1:3" x14ac:dyDescent="0.35">
      <c r="A188" t="s">
        <v>120</v>
      </c>
      <c r="B188" t="s">
        <v>121</v>
      </c>
      <c r="C188" t="s">
        <v>122</v>
      </c>
    </row>
    <row r="189" spans="1:3" x14ac:dyDescent="0.35">
      <c r="A189" t="s">
        <v>497</v>
      </c>
      <c r="B189" t="s">
        <v>498</v>
      </c>
      <c r="C189" t="s">
        <v>499</v>
      </c>
    </row>
    <row r="190" spans="1:3" x14ac:dyDescent="0.35">
      <c r="A190" t="s">
        <v>488</v>
      </c>
      <c r="B190" t="s">
        <v>489</v>
      </c>
      <c r="C190" t="s">
        <v>490</v>
      </c>
    </row>
    <row r="191" spans="1:3" x14ac:dyDescent="0.35">
      <c r="A191" t="s">
        <v>482</v>
      </c>
      <c r="B191" t="s">
        <v>483</v>
      </c>
      <c r="C191" t="s">
        <v>484</v>
      </c>
    </row>
    <row r="192" spans="1:3" x14ac:dyDescent="0.35">
      <c r="A192" t="s">
        <v>479</v>
      </c>
      <c r="B192" t="s">
        <v>480</v>
      </c>
      <c r="C192" t="s">
        <v>481</v>
      </c>
    </row>
    <row r="193" spans="1:3" x14ac:dyDescent="0.35">
      <c r="A193" t="s">
        <v>440</v>
      </c>
      <c r="B193" t="s">
        <v>441</v>
      </c>
      <c r="C193" t="s">
        <v>442</v>
      </c>
    </row>
    <row r="194" spans="1:3" x14ac:dyDescent="0.35">
      <c r="A194" t="s">
        <v>255</v>
      </c>
      <c r="B194" t="s">
        <v>256</v>
      </c>
      <c r="C194" t="s">
        <v>257</v>
      </c>
    </row>
    <row r="195" spans="1:3" x14ac:dyDescent="0.35">
      <c r="A195" t="s">
        <v>31</v>
      </c>
      <c r="B195" t="s">
        <v>32</v>
      </c>
      <c r="C195" t="s">
        <v>33</v>
      </c>
    </row>
    <row r="196" spans="1:3" x14ac:dyDescent="0.35">
      <c r="A196" t="s">
        <v>300</v>
      </c>
      <c r="B196" t="s">
        <v>301</v>
      </c>
      <c r="C196" t="s">
        <v>302</v>
      </c>
    </row>
    <row r="197" spans="1:3" x14ac:dyDescent="0.35">
      <c r="A197" t="s">
        <v>42</v>
      </c>
      <c r="B197" t="s">
        <v>43</v>
      </c>
      <c r="C197" t="s">
        <v>44</v>
      </c>
    </row>
    <row r="198" spans="1:3" x14ac:dyDescent="0.35">
      <c r="A198" t="s">
        <v>90</v>
      </c>
      <c r="B198" t="s">
        <v>91</v>
      </c>
      <c r="C198" t="s">
        <v>92</v>
      </c>
    </row>
    <row r="199" spans="1:3" x14ac:dyDescent="0.35">
      <c r="A199" t="s">
        <v>75</v>
      </c>
      <c r="B199" t="s">
        <v>76</v>
      </c>
      <c r="C199" t="s">
        <v>77</v>
      </c>
    </row>
    <row r="200" spans="1:3" x14ac:dyDescent="0.35">
      <c r="A200" t="s">
        <v>458</v>
      </c>
      <c r="B200" t="s">
        <v>459</v>
      </c>
      <c r="C200" t="s">
        <v>460</v>
      </c>
    </row>
    <row r="201" spans="1:3" x14ac:dyDescent="0.35">
      <c r="A201" t="s">
        <v>512</v>
      </c>
      <c r="B201" t="s">
        <v>513</v>
      </c>
      <c r="C201" t="s">
        <v>514</v>
      </c>
    </row>
    <row r="202" spans="1:3" x14ac:dyDescent="0.35">
      <c r="A202" t="s">
        <v>434</v>
      </c>
      <c r="B202" t="s">
        <v>435</v>
      </c>
      <c r="C202" t="s">
        <v>436</v>
      </c>
    </row>
    <row r="203" spans="1:3" x14ac:dyDescent="0.35">
      <c r="A203" t="s">
        <v>608</v>
      </c>
      <c r="B203" t="s">
        <v>609</v>
      </c>
      <c r="C203" t="s">
        <v>610</v>
      </c>
    </row>
  </sheetData>
  <sortState ref="A2:C203">
    <sortCondition ref="A2:A203"/>
  </sortState>
  <customSheetViews>
    <customSheetView guid="{1A2507CC-498A-41B9-A709-09C0C2322351}" topLeftCell="A79">
      <selection activeCell="C145" sqref="C14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"/>
  <sheetViews>
    <sheetView topLeftCell="A4" workbookViewId="0">
      <selection activeCell="N6" sqref="N6"/>
    </sheetView>
  </sheetViews>
  <sheetFormatPr defaultRowHeight="14.5" x14ac:dyDescent="0.35"/>
  <sheetData>
    <row r="1" spans="1:9" x14ac:dyDescent="0.35">
      <c r="A1" t="s">
        <v>614</v>
      </c>
    </row>
    <row r="2" spans="1:9" x14ac:dyDescent="0.35">
      <c r="A2" t="s">
        <v>615</v>
      </c>
    </row>
    <row r="6" spans="1:9" ht="145.5" thickBot="1" x14ac:dyDescent="0.4">
      <c r="A6" s="15" t="s">
        <v>623</v>
      </c>
      <c r="B6" s="15" t="s">
        <v>624</v>
      </c>
      <c r="C6" s="15" t="s">
        <v>625</v>
      </c>
      <c r="D6" s="15" t="s">
        <v>626</v>
      </c>
      <c r="E6" s="15" t="s">
        <v>627</v>
      </c>
      <c r="F6" s="15" t="s">
        <v>628</v>
      </c>
      <c r="G6" s="15" t="s">
        <v>629</v>
      </c>
      <c r="H6" s="15" t="s">
        <v>630</v>
      </c>
      <c r="I6" s="14" t="s">
        <v>631</v>
      </c>
    </row>
    <row r="10" spans="1:9" x14ac:dyDescent="0.35">
      <c r="A10" t="s">
        <v>681</v>
      </c>
    </row>
    <row r="11" spans="1:9" x14ac:dyDescent="0.35">
      <c r="A11" t="s">
        <v>682</v>
      </c>
    </row>
    <row r="12" spans="1:9" x14ac:dyDescent="0.35">
      <c r="A12" t="s">
        <v>683</v>
      </c>
    </row>
    <row r="13" spans="1:9" x14ac:dyDescent="0.35">
      <c r="A13" t="s">
        <v>684</v>
      </c>
    </row>
    <row r="14" spans="1:9" x14ac:dyDescent="0.35">
      <c r="A14" t="s">
        <v>719</v>
      </c>
    </row>
    <row r="15" spans="1:9" x14ac:dyDescent="0.35">
      <c r="A15" t="s">
        <v>686</v>
      </c>
    </row>
    <row r="16" spans="1:9" x14ac:dyDescent="0.35">
      <c r="A16" t="s">
        <v>687</v>
      </c>
    </row>
  </sheetData>
  <customSheetViews>
    <customSheetView guid="{1A2507CC-498A-41B9-A709-09C0C2322351}" topLeftCell="A5">
      <selection activeCell="D14" sqref="D1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Sprawozdanie</vt:lpstr>
      <vt:lpstr>Wyciąg ze sprawozdania</vt:lpstr>
      <vt:lpstr>Arkusz7</vt:lpstr>
      <vt:lpstr>Arkusz6</vt:lpstr>
      <vt:lpstr>Arkusz2</vt:lpstr>
      <vt:lpstr>Arkusz4</vt:lpstr>
      <vt:lpstr>Arkusz5</vt:lpstr>
      <vt:lpstr>dane organów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ttur</dc:creator>
  <cp:lastModifiedBy>Agnieszka Mikulska</cp:lastModifiedBy>
  <cp:lastPrinted>2021-11-30T07:42:22Z</cp:lastPrinted>
  <dcterms:created xsi:type="dcterms:W3CDTF">2019-11-28T08:04:36Z</dcterms:created>
  <dcterms:modified xsi:type="dcterms:W3CDTF">2021-11-30T07:55:08Z</dcterms:modified>
</cp:coreProperties>
</file>